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k.sulakvelidze\Desktop\davaleba\kopa\"/>
    </mc:Choice>
  </mc:AlternateContent>
  <bookViews>
    <workbookView xWindow="-120" yWindow="-120" windowWidth="20730" windowHeight="11160"/>
  </bookViews>
  <sheets>
    <sheet name="GG_en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C31" i="2" l="1"/>
  <c r="B32" i="2" l="1"/>
  <c r="B31" i="2"/>
  <c r="B101" i="2" l="1"/>
  <c r="B100" i="2"/>
  <c r="B99" i="2"/>
  <c r="B98" i="2"/>
  <c r="B97" i="2"/>
  <c r="B96" i="2"/>
  <c r="B95" i="2"/>
  <c r="B94" i="2"/>
  <c r="B93" i="2"/>
  <c r="B92" i="2"/>
  <c r="B91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30" i="2"/>
  <c r="B27" i="2"/>
  <c r="B26" i="2"/>
  <c r="B25" i="2"/>
  <c r="B24" i="2"/>
  <c r="B23" i="2"/>
  <c r="B22" i="2"/>
  <c r="B21" i="2"/>
  <c r="B20" i="2"/>
  <c r="B19" i="2"/>
  <c r="B15" i="2"/>
  <c r="B14" i="2"/>
  <c r="B13" i="2"/>
  <c r="B12" i="2"/>
  <c r="B11" i="2"/>
  <c r="B10" i="2"/>
  <c r="B9" i="2"/>
  <c r="B18" i="2"/>
  <c r="B17" i="2"/>
  <c r="B16" i="2"/>
  <c r="B8" i="2"/>
</calcChain>
</file>

<file path=xl/sharedStrings.xml><?xml version="1.0" encoding="utf-8"?>
<sst xmlns="http://schemas.openxmlformats.org/spreadsheetml/2006/main" count="1240" uniqueCount="143">
  <si>
    <t>NOB</t>
  </si>
  <si>
    <t>GOB</t>
  </si>
  <si>
    <t>NLB</t>
  </si>
  <si>
    <t>NLBz</t>
  </si>
  <si>
    <t>2M</t>
  </si>
  <si>
    <t>Country: Georgia</t>
  </si>
  <si>
    <t>Fiscal year ending: December 31</t>
  </si>
  <si>
    <t>Currency: Millions Lari (GEL)</t>
  </si>
  <si>
    <t>Coverage: General Government</t>
  </si>
  <si>
    <t xml:space="preserve">Taxes on income, profits, and capital gains </t>
  </si>
  <si>
    <t xml:space="preserve">Taxes on payroll and workforce </t>
  </si>
  <si>
    <t xml:space="preserve">Taxes on property </t>
  </si>
  <si>
    <t xml:space="preserve">Taxes on goods and services </t>
  </si>
  <si>
    <t xml:space="preserve">Taxes on international trade and transactions </t>
  </si>
  <si>
    <t xml:space="preserve">Other taxes </t>
  </si>
  <si>
    <t xml:space="preserve">Social contributions </t>
  </si>
  <si>
    <t xml:space="preserve">Grants </t>
  </si>
  <si>
    <t xml:space="preserve">Other revenue </t>
  </si>
  <si>
    <t xml:space="preserve">Taxes </t>
  </si>
  <si>
    <t xml:space="preserve">Revenue </t>
  </si>
  <si>
    <t xml:space="preserve">Compensation of employees </t>
  </si>
  <si>
    <t xml:space="preserve">Use of goods and services </t>
  </si>
  <si>
    <t xml:space="preserve">Consumption of fixed capital </t>
  </si>
  <si>
    <t xml:space="preserve">Interest </t>
  </si>
  <si>
    <t xml:space="preserve">Subsidies </t>
  </si>
  <si>
    <t xml:space="preserve">Social benefits </t>
  </si>
  <si>
    <t xml:space="preserve">Other expense </t>
  </si>
  <si>
    <t xml:space="preserve">Expense </t>
  </si>
  <si>
    <t xml:space="preserve">Gross operating balance (1-2+23) </t>
  </si>
  <si>
    <t xml:space="preserve">Net operating balance  (1-2) </t>
  </si>
  <si>
    <t xml:space="preserve">Expenditure  (2+31) </t>
  </si>
  <si>
    <t xml:space="preserve">Net lending (+) / Net borrowing (-) (1-2-31) or (1-2M) </t>
  </si>
  <si>
    <t xml:space="preserve">Net acquisition of financial assets </t>
  </si>
  <si>
    <t xml:space="preserve">Monetary gold and SDRs [3211+3221] </t>
  </si>
  <si>
    <t xml:space="preserve">Currency and deposits [3212+3222] </t>
  </si>
  <si>
    <t xml:space="preserve">Debt securities [3213+3223] </t>
  </si>
  <si>
    <t xml:space="preserve">Loans [3214+3224] </t>
  </si>
  <si>
    <t xml:space="preserve">Equity and investment fund shares [3215+3225] </t>
  </si>
  <si>
    <t xml:space="preserve">Insurance, pension, and standardized guarantee schemes [3216+3226] </t>
  </si>
  <si>
    <t xml:space="preserve">Financial derivatives and employee stock options [3217+3227] </t>
  </si>
  <si>
    <t xml:space="preserve">Other accounts receivable [3218+3228] </t>
  </si>
  <si>
    <t xml:space="preserve">Domestic debtors </t>
  </si>
  <si>
    <t xml:space="preserve">Monetary gold and SDRs </t>
  </si>
  <si>
    <t xml:space="preserve">Currency and deposits </t>
  </si>
  <si>
    <t xml:space="preserve">Debt securities </t>
  </si>
  <si>
    <t xml:space="preserve">Loans </t>
  </si>
  <si>
    <t xml:space="preserve">Equity and investment fund shares </t>
  </si>
  <si>
    <t xml:space="preserve">Insurance, pension, and standardized guarantee schemes </t>
  </si>
  <si>
    <t xml:space="preserve">Financial derivatives and employee stock options </t>
  </si>
  <si>
    <t xml:space="preserve">Other accounts receivable </t>
  </si>
  <si>
    <t xml:space="preserve">External debtors </t>
  </si>
  <si>
    <t xml:space="preserve">Net incurrence of liabilities </t>
  </si>
  <si>
    <t xml:space="preserve">Special Drawing Rights (SDRs) [3321] </t>
  </si>
  <si>
    <t xml:space="preserve">Currency and deposits [3312+3322] </t>
  </si>
  <si>
    <t xml:space="preserve">Debt securities [3313+3323] </t>
  </si>
  <si>
    <t xml:space="preserve">Loans [3314+3324] </t>
  </si>
  <si>
    <t xml:space="preserve">Equity and investment fund shares [3315+3325] </t>
  </si>
  <si>
    <t xml:space="preserve">Insurance, pension, and standardized guarantee schemes [3316+3326] </t>
  </si>
  <si>
    <t xml:space="preserve">Financial derivatives and employee stock options [3317+3327] </t>
  </si>
  <si>
    <t xml:space="preserve">Other accounts payable [3318+3328] </t>
  </si>
  <si>
    <t xml:space="preserve">Domestic creditors </t>
  </si>
  <si>
    <t xml:space="preserve">Other accounts payable </t>
  </si>
  <si>
    <t xml:space="preserve">External creditors </t>
  </si>
  <si>
    <t xml:space="preserve">Special Drawing Rights (SDRs) </t>
  </si>
  <si>
    <t>Statistical discrepancy [NLB-32+33]</t>
  </si>
  <si>
    <t>GFS Code</t>
  </si>
  <si>
    <t>NA</t>
  </si>
  <si>
    <t xml:space="preserve">General public services </t>
  </si>
  <si>
    <t xml:space="preserve">Defense </t>
  </si>
  <si>
    <t xml:space="preserve">Public order and safety </t>
  </si>
  <si>
    <t xml:space="preserve">Economic affairs </t>
  </si>
  <si>
    <t xml:space="preserve">Environmental protection </t>
  </si>
  <si>
    <t xml:space="preserve">Housing and community amenities </t>
  </si>
  <si>
    <t xml:space="preserve">Health </t>
  </si>
  <si>
    <t xml:space="preserve">Recreation, culture and religion </t>
  </si>
  <si>
    <t xml:space="preserve">Education </t>
  </si>
  <si>
    <t xml:space="preserve">Social protection </t>
  </si>
  <si>
    <t>Expenditure by function of government (COFOG)</t>
  </si>
  <si>
    <t xml:space="preserve">Expenditure [=2M] </t>
  </si>
  <si>
    <t>Accusation  of nonfinancial assets</t>
  </si>
  <si>
    <t>Disposal  of nonfinancial assets</t>
  </si>
  <si>
    <t>Net/gross investment in nonfinancial assets  (311-312)</t>
  </si>
  <si>
    <t xml:space="preserve">Nonfinancial assets </t>
  </si>
  <si>
    <t xml:space="preserve">Fixed assets </t>
  </si>
  <si>
    <t xml:space="preserve">Buildings and structures </t>
  </si>
  <si>
    <t xml:space="preserve">Machinery and equipment </t>
  </si>
  <si>
    <t xml:space="preserve">Other fixed assets </t>
  </si>
  <si>
    <t xml:space="preserve">Weapons systems </t>
  </si>
  <si>
    <t xml:space="preserve">Inventories </t>
  </si>
  <si>
    <t xml:space="preserve">Valuables </t>
  </si>
  <si>
    <t xml:space="preserve">Nonproduced assets </t>
  </si>
  <si>
    <t xml:space="preserve">Land </t>
  </si>
  <si>
    <t xml:space="preserve">Mineral and energy resources </t>
  </si>
  <si>
    <t xml:space="preserve">Other naturally occurring assets </t>
  </si>
  <si>
    <t xml:space="preserve">Intangible nonproduced assets </t>
  </si>
  <si>
    <t xml:space="preserve">Financial assets </t>
  </si>
  <si>
    <t xml:space="preserve">Liabilities </t>
  </si>
  <si>
    <t>Balance Sheet</t>
  </si>
  <si>
    <t>Net Worth</t>
  </si>
  <si>
    <t>6</t>
  </si>
  <si>
    <t>61</t>
  </si>
  <si>
    <t>611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</si>
  <si>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</si>
  <si>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</si>
  <si>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</si>
  <si>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</si>
  <si>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</si>
  <si>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</si>
  <si>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</si>
  <si>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</si>
  <si>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</si>
  <si>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</si>
  <si>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</si>
  <si>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</si>
  <si>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621</t>
  </si>
  <si>
    <t>6211</t>
  </si>
  <si>
    <t>6212</t>
  </si>
  <si>
    <t>6213</t>
  </si>
  <si>
    <t>6214</t>
  </si>
  <si>
    <t>6215</t>
  </si>
  <si>
    <t>6216</t>
  </si>
  <si>
    <t>6217</t>
  </si>
  <si>
    <t>6218</t>
  </si>
  <si>
    <t>622</t>
  </si>
  <si>
    <t>63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</si>
  <si>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</si>
  <si>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</si>
  <si>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</si>
  <si>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</si>
  <si>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</si>
  <si>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</si>
  <si>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</si>
  <si>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</si>
  <si>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</si>
  <si>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</si>
  <si>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6322</t>
  </si>
  <si>
    <t>6323</t>
  </si>
  <si>
    <t>6324</t>
  </si>
  <si>
    <t>6325</t>
  </si>
  <si>
    <t>6326</t>
  </si>
  <si>
    <t>6327</t>
  </si>
  <si>
    <t>6328</t>
  </si>
  <si>
    <t>Statement of Operations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</si>
</sst>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Segoe UI"/>
      <family val="2"/>
    </font>
    <font>
      <sz val="10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1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164" fontId="0" fillId="0" borderId="0" xfId="0" applyNumberFormat="1"/>
    <xf numFmtId="164" fontId="1" fillId="0" borderId="0" xfId="0" applyNumberFormat="1" applyFont="1"/>
    <xf numFmtId="164" fontId="0" fillId="0" borderId="0" xfId="0" applyNumberFormat="1" applyAlignment="1">
      <alignment horizontal="right"/>
    </xf>
    <xf numFmtId="164" fontId="2" fillId="0" borderId="0" xfId="0" applyNumberFormat="1" applyFont="1"/>
    <xf numFmtId="164" fontId="2" fillId="0" borderId="0" xfId="0" applyNumberFormat="1" applyFont="1" applyAlignment="1">
      <alignment horizontal="right"/>
    </xf>
    <xf numFmtId="164" fontId="3" fillId="0" borderId="0" xfId="0" applyNumberFormat="1" applyFont="1"/>
    <xf numFmtId="0" fontId="0" fillId="0" borderId="0" xfId="0" applyAlignment="1">
      <alignment horizontal="right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left" indent="1"/>
    </xf>
    <xf numFmtId="0" fontId="6" fillId="0" borderId="0" xfId="0" applyFont="1" applyFill="1" applyBorder="1" applyAlignment="1">
      <alignment horizontal="left" indent="2"/>
    </xf>
    <xf numFmtId="0" fontId="5" fillId="0" borderId="0" xfId="0" applyFont="1" applyFill="1" applyBorder="1" applyAlignment="1">
      <alignment horizontal="left"/>
    </xf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46"/>
  <sheetViews>
    <sheetView tabSelected="1" zoomScaleNormal="100" workbookViewId="0">
      <pane xSplit="2" ySplit="7" topLeftCell="I8" activePane="bottomRight" state="frozen"/>
      <selection pane="topRight" activeCell="C1" sqref="C1"/>
      <selection pane="bottomLeft" activeCell="A8" sqref="A8"/>
      <selection pane="bottomRight" activeCell="I167" sqref="I167"/>
    </sheetView>
  </sheetViews>
  <sheetFormatPr defaultRowHeight="15" x14ac:dyDescent="0.25"/>
  <cols>
    <col min="1" max="1" width="63.375" customWidth="1"/>
  </cols>
  <sheetData>
    <row r="1" spans="1:29" ht="15.75" x14ac:dyDescent="0.25">
      <c r="A1" s="8" t="s">
        <v>5</v>
      </c>
    </row>
    <row r="2" spans="1:29" ht="15.75" x14ac:dyDescent="0.25">
      <c r="A2" s="8" t="s">
        <v>8</v>
      </c>
    </row>
    <row r="3" spans="1:29" x14ac:dyDescent="0.25">
      <c r="A3" t="s">
        <v>6</v>
      </c>
    </row>
    <row r="4" spans="1:29" x14ac:dyDescent="0.25">
      <c r="A4" t="s">
        <v>7</v>
      </c>
    </row>
    <row r="6" spans="1:29" x14ac:dyDescent="0.25">
      <c r="A6" s="1" t="s">
        <v>142</v>
      </c>
      <c r="B6" s="1" t="s">
        <v>65</v>
      </c>
      <c r="C6" s="1">
        <v>1995</v>
      </c>
      <c r="D6" s="1">
        <v>1996</v>
      </c>
      <c r="E6" s="1">
        <v>1997</v>
      </c>
      <c r="F6" s="1">
        <v>1998</v>
      </c>
      <c r="G6" s="1">
        <v>1999</v>
      </c>
      <c r="H6" s="1">
        <v>2000</v>
      </c>
      <c r="I6" s="1">
        <v>2001</v>
      </c>
      <c r="J6" s="1">
        <v>2002</v>
      </c>
      <c r="K6" s="1">
        <v>2003</v>
      </c>
      <c r="L6" s="1">
        <v>2004</v>
      </c>
      <c r="M6" s="1">
        <v>2005</v>
      </c>
      <c r="N6" s="1">
        <v>2006</v>
      </c>
      <c r="O6" s="1">
        <v>2007</v>
      </c>
      <c r="P6" s="1">
        <v>2008</v>
      </c>
      <c r="Q6" s="1">
        <v>2009</v>
      </c>
      <c r="R6" s="1">
        <v>2010</v>
      </c>
      <c r="S6" s="1">
        <v>2011</v>
      </c>
      <c r="T6" s="1">
        <v>2012</v>
      </c>
      <c r="U6" s="1">
        <v>2013</v>
      </c>
      <c r="V6" s="1">
        <v>2014</v>
      </c>
      <c r="W6" s="1">
        <v>2015</v>
      </c>
      <c r="X6" s="1">
        <v>2016</v>
      </c>
      <c r="Y6" s="1">
        <v>2017</v>
      </c>
      <c r="Z6" s="1">
        <v>2018</v>
      </c>
      <c r="AA6" s="1">
        <v>2019</v>
      </c>
      <c r="AB6" s="1">
        <v>2020</v>
      </c>
      <c r="AC6" s="1">
        <v>2021</v>
      </c>
    </row>
    <row r="7" spans="1:29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x14ac:dyDescent="0.25">
      <c r="A8" s="1" t="s">
        <v>19</v>
      </c>
      <c r="B8" s="1" t="str">
        <f>"1"</f>
        <v>1</v>
      </c>
      <c r="C8" s="10">
        <v>271.7</v>
      </c>
      <c r="D8" s="10">
        <v>496.5</v>
      </c>
      <c r="E8" s="10">
        <v>708.50000000000011</v>
      </c>
      <c r="F8" s="10">
        <v>769.8</v>
      </c>
      <c r="G8" s="10">
        <v>876.67499999999995</v>
      </c>
      <c r="H8" s="10">
        <v>931.7</v>
      </c>
      <c r="I8" s="10">
        <v>1105.644</v>
      </c>
      <c r="J8" s="10">
        <v>1181.8999999999999</v>
      </c>
      <c r="K8" s="10">
        <v>1345</v>
      </c>
      <c r="L8" s="10">
        <v>2266.9000000000005</v>
      </c>
      <c r="M8" s="10">
        <v>2810.3999999999996</v>
      </c>
      <c r="N8" s="10">
        <v>3694.7000000000003</v>
      </c>
      <c r="O8" s="10">
        <v>4972.7000000000007</v>
      </c>
      <c r="P8" s="10">
        <v>5854.2</v>
      </c>
      <c r="Q8" s="10">
        <v>5264.5</v>
      </c>
      <c r="R8" s="10">
        <v>5865.9</v>
      </c>
      <c r="S8" s="10">
        <v>6873.7</v>
      </c>
      <c r="T8" s="10">
        <v>7560.0000000000009</v>
      </c>
      <c r="U8" s="10">
        <v>8112.1</v>
      </c>
      <c r="V8" s="10">
        <v>8888.7999999999993</v>
      </c>
      <c r="W8" s="10">
        <v>10317.300000000001</v>
      </c>
      <c r="X8" s="10">
        <v>11129.2</v>
      </c>
      <c r="Y8" s="10">
        <v>12655.7</v>
      </c>
      <c r="Z8" s="10">
        <v>12763.4</v>
      </c>
      <c r="AA8" s="10">
        <v>14397.1</v>
      </c>
      <c r="AB8" s="10">
        <v>13432.599999999999</v>
      </c>
      <c r="AC8" s="10">
        <v>16443.099999999999</v>
      </c>
    </row>
    <row r="9" spans="1:29" x14ac:dyDescent="0.25">
      <c r="A9" s="4" t="s">
        <v>18</v>
      </c>
      <c r="B9" s="1" t="str">
        <f>"11"</f>
        <v>11</v>
      </c>
      <c r="C9" s="10">
        <v>142.9</v>
      </c>
      <c r="D9" s="10">
        <v>324.3</v>
      </c>
      <c r="E9" s="10">
        <v>514.80000000000007</v>
      </c>
      <c r="F9" s="10">
        <v>543.4</v>
      </c>
      <c r="G9" s="10">
        <v>683.4</v>
      </c>
      <c r="H9" s="10">
        <v>735.40000000000009</v>
      </c>
      <c r="I9" s="10">
        <v>833.14400000000001</v>
      </c>
      <c r="J9" s="10">
        <v>923.99999999999989</v>
      </c>
      <c r="K9" s="10">
        <v>1005.9</v>
      </c>
      <c r="L9" s="10">
        <v>1530.2000000000003</v>
      </c>
      <c r="M9" s="10">
        <v>1982.8</v>
      </c>
      <c r="N9" s="10">
        <v>2646.6</v>
      </c>
      <c r="O9" s="10">
        <v>3669.0000000000005</v>
      </c>
      <c r="P9" s="10">
        <v>4752.7</v>
      </c>
      <c r="Q9" s="10">
        <v>4388.7999999999993</v>
      </c>
      <c r="R9" s="10">
        <v>4867.4999999999991</v>
      </c>
      <c r="S9" s="10">
        <v>6134.8</v>
      </c>
      <c r="T9" s="10">
        <v>6671.0000000000009</v>
      </c>
      <c r="U9" s="10">
        <v>6659.3</v>
      </c>
      <c r="V9" s="10">
        <v>7241.6</v>
      </c>
      <c r="W9" s="10">
        <v>8010.8000000000011</v>
      </c>
      <c r="X9" s="10">
        <v>8786.1</v>
      </c>
      <c r="Y9" s="10">
        <v>9908.5000000000018</v>
      </c>
      <c r="Z9" s="10">
        <v>10445.199999999999</v>
      </c>
      <c r="AA9" s="10">
        <v>11860.2</v>
      </c>
      <c r="AB9" s="10">
        <v>10979.4</v>
      </c>
      <c r="AC9" s="10">
        <v>13549.9</v>
      </c>
    </row>
    <row r="10" spans="1:29" x14ac:dyDescent="0.25">
      <c r="A10" s="3" t="s">
        <v>9</v>
      </c>
      <c r="B10" t="str">
        <f>"111"</f>
        <v>111</v>
      </c>
      <c r="C10" s="9">
        <v>49.5</v>
      </c>
      <c r="D10" s="9">
        <v>77.099999999999994</v>
      </c>
      <c r="E10" s="9">
        <v>115.9</v>
      </c>
      <c r="F10" s="9">
        <v>139.5</v>
      </c>
      <c r="G10" s="9">
        <v>160.4</v>
      </c>
      <c r="H10" s="9">
        <v>188.5</v>
      </c>
      <c r="I10" s="9">
        <v>202.3</v>
      </c>
      <c r="J10" s="9">
        <v>225.2</v>
      </c>
      <c r="K10" s="9">
        <v>254.1</v>
      </c>
      <c r="L10" s="9">
        <v>430.3</v>
      </c>
      <c r="M10" s="9">
        <v>501</v>
      </c>
      <c r="N10" s="9">
        <v>727.09999999999991</v>
      </c>
      <c r="O10" s="9">
        <v>1081.5</v>
      </c>
      <c r="P10" s="9">
        <v>1888.4</v>
      </c>
      <c r="Q10" s="9">
        <v>1636.6000000000001</v>
      </c>
      <c r="R10" s="9">
        <v>1778</v>
      </c>
      <c r="S10" s="9">
        <v>2383.3000000000002</v>
      </c>
      <c r="T10" s="9">
        <v>2615.8000000000002</v>
      </c>
      <c r="U10" s="9">
        <v>2740.8</v>
      </c>
      <c r="V10" s="9">
        <v>2767.6000000000004</v>
      </c>
      <c r="W10" s="9">
        <v>3248.4000000000005</v>
      </c>
      <c r="X10" s="9">
        <v>3469.9</v>
      </c>
      <c r="Y10" s="9">
        <v>3675.5</v>
      </c>
      <c r="Z10" s="9">
        <v>3983.7</v>
      </c>
      <c r="AA10" s="9">
        <v>4349.1000000000004</v>
      </c>
      <c r="AB10" s="9">
        <v>4246.1000000000004</v>
      </c>
      <c r="AC10" s="9">
        <v>4791</v>
      </c>
    </row>
    <row r="11" spans="1:29" x14ac:dyDescent="0.25">
      <c r="A11" s="3" t="s">
        <v>10</v>
      </c>
      <c r="B11" t="str">
        <f>"112"</f>
        <v>112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  <c r="AC11" s="9">
        <v>0</v>
      </c>
    </row>
    <row r="12" spans="1:29" x14ac:dyDescent="0.25">
      <c r="A12" s="3" t="s">
        <v>11</v>
      </c>
      <c r="B12" t="str">
        <f>"113"</f>
        <v>113</v>
      </c>
      <c r="C12" s="9">
        <v>11.2</v>
      </c>
      <c r="D12" s="9">
        <v>19.600000000000001</v>
      </c>
      <c r="E12" s="9">
        <v>30.9</v>
      </c>
      <c r="F12" s="9">
        <v>40.4</v>
      </c>
      <c r="G12" s="9">
        <v>49</v>
      </c>
      <c r="H12" s="9">
        <v>46.4</v>
      </c>
      <c r="I12" s="9">
        <v>45.3</v>
      </c>
      <c r="J12" s="9">
        <v>57.500000000000007</v>
      </c>
      <c r="K12" s="9">
        <v>70.5</v>
      </c>
      <c r="L12" s="9">
        <v>46.5</v>
      </c>
      <c r="M12" s="9">
        <v>60.4</v>
      </c>
      <c r="N12" s="9">
        <v>85.8</v>
      </c>
      <c r="O12" s="9">
        <v>107.9</v>
      </c>
      <c r="P12" s="9">
        <v>131.9</v>
      </c>
      <c r="Q12" s="9">
        <v>160.4</v>
      </c>
      <c r="R12" s="9">
        <v>191.7</v>
      </c>
      <c r="S12" s="9">
        <v>220.4</v>
      </c>
      <c r="T12" s="9">
        <v>230</v>
      </c>
      <c r="U12" s="9">
        <v>230.7</v>
      </c>
      <c r="V12" s="9">
        <v>245.9</v>
      </c>
      <c r="W12" s="9">
        <v>290.10000000000002</v>
      </c>
      <c r="X12" s="9">
        <v>363.4</v>
      </c>
      <c r="Y12" s="9">
        <v>394.7</v>
      </c>
      <c r="Z12" s="9">
        <v>441.2</v>
      </c>
      <c r="AA12" s="9">
        <v>474.3</v>
      </c>
      <c r="AB12" s="9">
        <v>433.7</v>
      </c>
      <c r="AC12" s="9">
        <v>510.7</v>
      </c>
    </row>
    <row r="13" spans="1:29" x14ac:dyDescent="0.25">
      <c r="A13" s="3" t="s">
        <v>12</v>
      </c>
      <c r="B13" t="str">
        <f>"114"</f>
        <v>114</v>
      </c>
      <c r="C13" s="9">
        <v>61.3</v>
      </c>
      <c r="D13" s="9">
        <v>156.1</v>
      </c>
      <c r="E13" s="9">
        <v>284.20000000000005</v>
      </c>
      <c r="F13" s="9">
        <v>268</v>
      </c>
      <c r="G13" s="9">
        <v>386.79999999999995</v>
      </c>
      <c r="H13" s="9">
        <v>407.40000000000003</v>
      </c>
      <c r="I13" s="9">
        <v>477.26499999999999</v>
      </c>
      <c r="J13" s="9">
        <v>561.9</v>
      </c>
      <c r="K13" s="9">
        <v>586.5</v>
      </c>
      <c r="L13" s="9">
        <v>889.60000000000014</v>
      </c>
      <c r="M13" s="9">
        <v>1294.1999999999998</v>
      </c>
      <c r="N13" s="9">
        <v>1679.2</v>
      </c>
      <c r="O13" s="9">
        <v>2402.3000000000002</v>
      </c>
      <c r="P13" s="9">
        <v>2587.5</v>
      </c>
      <c r="Q13" s="9">
        <v>2494.8999999999996</v>
      </c>
      <c r="R13" s="9">
        <v>2763.8999999999996</v>
      </c>
      <c r="S13" s="9">
        <v>3399.5</v>
      </c>
      <c r="T13" s="9">
        <v>3699.9</v>
      </c>
      <c r="U13" s="9">
        <v>3570.1000000000004</v>
      </c>
      <c r="V13" s="9">
        <v>4108.7</v>
      </c>
      <c r="W13" s="9">
        <v>4376.2</v>
      </c>
      <c r="X13" s="9">
        <v>4356.1000000000004</v>
      </c>
      <c r="Y13" s="9">
        <v>5573.5</v>
      </c>
      <c r="Z13" s="9">
        <v>5892.5999999999995</v>
      </c>
      <c r="AA13" s="9">
        <v>6745.7</v>
      </c>
      <c r="AB13" s="9">
        <v>6152.4</v>
      </c>
      <c r="AC13" s="9">
        <v>8041.8</v>
      </c>
    </row>
    <row r="14" spans="1:29" x14ac:dyDescent="0.25">
      <c r="A14" s="3" t="s">
        <v>13</v>
      </c>
      <c r="B14" t="str">
        <f>"115"</f>
        <v>115</v>
      </c>
      <c r="C14" s="9">
        <v>5.4</v>
      </c>
      <c r="D14" s="9">
        <v>20.399999999999999</v>
      </c>
      <c r="E14" s="9">
        <v>61.2</v>
      </c>
      <c r="F14" s="9">
        <v>61.8</v>
      </c>
      <c r="G14" s="9">
        <v>34.1</v>
      </c>
      <c r="H14" s="9">
        <v>53</v>
      </c>
      <c r="I14" s="9">
        <v>54.978999999999999</v>
      </c>
      <c r="J14" s="9">
        <v>62.599999999999994</v>
      </c>
      <c r="K14" s="9">
        <v>80.5</v>
      </c>
      <c r="L14" s="9">
        <v>143.9</v>
      </c>
      <c r="M14" s="9">
        <v>124.2</v>
      </c>
      <c r="N14" s="9">
        <v>132.4</v>
      </c>
      <c r="O14" s="9">
        <v>52</v>
      </c>
      <c r="P14" s="9">
        <v>51.9</v>
      </c>
      <c r="Q14" s="9">
        <v>35.9</v>
      </c>
      <c r="R14" s="9">
        <v>70.400000000000006</v>
      </c>
      <c r="S14" s="9">
        <v>93.2</v>
      </c>
      <c r="T14" s="9">
        <v>90.1</v>
      </c>
      <c r="U14" s="9">
        <v>89.4</v>
      </c>
      <c r="V14" s="9">
        <v>94.9</v>
      </c>
      <c r="W14" s="9">
        <v>69.3</v>
      </c>
      <c r="X14" s="9">
        <v>70.099999999999994</v>
      </c>
      <c r="Y14" s="9">
        <v>71.599999999999994</v>
      </c>
      <c r="Z14" s="9">
        <v>73.400000000000006</v>
      </c>
      <c r="AA14" s="9">
        <v>79.099999999999994</v>
      </c>
      <c r="AB14" s="9">
        <v>74.400000000000006</v>
      </c>
      <c r="AC14" s="9">
        <v>86.4</v>
      </c>
    </row>
    <row r="15" spans="1:29" x14ac:dyDescent="0.25">
      <c r="A15" s="3" t="s">
        <v>14</v>
      </c>
      <c r="B15" t="str">
        <f>"116"</f>
        <v>116</v>
      </c>
      <c r="C15" s="9">
        <v>15.5</v>
      </c>
      <c r="D15" s="9">
        <v>51.1</v>
      </c>
      <c r="E15" s="9">
        <v>22.6</v>
      </c>
      <c r="F15" s="9">
        <v>33.700000000000003</v>
      </c>
      <c r="G15" s="9">
        <v>53.1</v>
      </c>
      <c r="H15" s="9">
        <v>40.1</v>
      </c>
      <c r="I15" s="9">
        <v>53.3</v>
      </c>
      <c r="J15" s="9">
        <v>16.8</v>
      </c>
      <c r="K15" s="9">
        <v>14.3</v>
      </c>
      <c r="L15" s="9">
        <v>19.899999999999999</v>
      </c>
      <c r="M15" s="9">
        <v>3</v>
      </c>
      <c r="N15" s="9">
        <v>22.099999999999998</v>
      </c>
      <c r="O15" s="9">
        <v>25.3</v>
      </c>
      <c r="P15" s="9">
        <v>93</v>
      </c>
      <c r="Q15" s="9">
        <v>61</v>
      </c>
      <c r="R15" s="9">
        <v>63.5</v>
      </c>
      <c r="S15" s="9">
        <v>38.4</v>
      </c>
      <c r="T15" s="9">
        <v>35.200000000000003</v>
      </c>
      <c r="U15" s="9">
        <v>28.3</v>
      </c>
      <c r="V15" s="9">
        <v>24.5</v>
      </c>
      <c r="W15" s="9">
        <v>26.8</v>
      </c>
      <c r="X15" s="9">
        <v>526.6</v>
      </c>
      <c r="Y15" s="9">
        <v>193.2</v>
      </c>
      <c r="Z15" s="9">
        <v>54.300000000000004</v>
      </c>
      <c r="AA15" s="9">
        <v>211.99999999999997</v>
      </c>
      <c r="AB15" s="9">
        <v>72.800000000000011</v>
      </c>
      <c r="AC15" s="9">
        <v>120</v>
      </c>
    </row>
    <row r="16" spans="1:29" x14ac:dyDescent="0.25">
      <c r="A16" s="4" t="s">
        <v>15</v>
      </c>
      <c r="B16" s="1" t="str">
        <f>"12"</f>
        <v>12</v>
      </c>
      <c r="C16" s="10">
        <v>40.9</v>
      </c>
      <c r="D16" s="10">
        <v>69.3</v>
      </c>
      <c r="E16" s="10">
        <v>71.7</v>
      </c>
      <c r="F16" s="10">
        <v>105.9</v>
      </c>
      <c r="G16" s="10">
        <v>107.27500000000001</v>
      </c>
      <c r="H16" s="10">
        <v>144.9</v>
      </c>
      <c r="I16" s="10">
        <v>159.6</v>
      </c>
      <c r="J16" s="10">
        <v>172.9</v>
      </c>
      <c r="K16" s="10">
        <v>222.7</v>
      </c>
      <c r="L16" s="10">
        <v>402.2</v>
      </c>
      <c r="M16" s="10">
        <v>428.8</v>
      </c>
      <c r="N16" s="10">
        <v>502.8</v>
      </c>
      <c r="O16" s="10">
        <v>722.1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10">
        <v>0</v>
      </c>
      <c r="AB16" s="10">
        <v>0</v>
      </c>
      <c r="AC16" s="10">
        <v>0</v>
      </c>
    </row>
    <row r="17" spans="1:29" x14ac:dyDescent="0.25">
      <c r="A17" s="4" t="s">
        <v>16</v>
      </c>
      <c r="B17" s="1" t="str">
        <f>"13"</f>
        <v>13</v>
      </c>
      <c r="C17" s="10">
        <v>71</v>
      </c>
      <c r="D17" s="10">
        <v>71.5</v>
      </c>
      <c r="E17" s="10">
        <v>24.4</v>
      </c>
      <c r="F17" s="10">
        <v>30.4</v>
      </c>
      <c r="G17" s="10">
        <v>49.3</v>
      </c>
      <c r="H17" s="10">
        <v>14.1</v>
      </c>
      <c r="I17" s="10">
        <v>48.1</v>
      </c>
      <c r="J17" s="10">
        <v>22.6</v>
      </c>
      <c r="K17" s="10">
        <v>48.4</v>
      </c>
      <c r="L17" s="10">
        <v>124.7</v>
      </c>
      <c r="M17" s="10">
        <v>104.5</v>
      </c>
      <c r="N17" s="10">
        <v>194.3</v>
      </c>
      <c r="O17" s="10">
        <v>102</v>
      </c>
      <c r="P17" s="10">
        <v>617.20000000000005</v>
      </c>
      <c r="Q17" s="10">
        <v>388.6</v>
      </c>
      <c r="R17" s="10">
        <v>472.1</v>
      </c>
      <c r="S17" s="10">
        <v>223.5</v>
      </c>
      <c r="T17" s="10">
        <v>270.79999999999995</v>
      </c>
      <c r="U17" s="10">
        <v>239.10000000000002</v>
      </c>
      <c r="V17" s="10">
        <v>279.5</v>
      </c>
      <c r="W17" s="10">
        <v>318.79999999999995</v>
      </c>
      <c r="X17" s="10">
        <v>297.3</v>
      </c>
      <c r="Y17" s="10">
        <v>293.10000000000002</v>
      </c>
      <c r="Z17" s="10">
        <v>343</v>
      </c>
      <c r="AA17" s="10">
        <v>424.9</v>
      </c>
      <c r="AB17" s="10">
        <v>413.99999999999994</v>
      </c>
      <c r="AC17" s="10">
        <v>348.4</v>
      </c>
    </row>
    <row r="18" spans="1:29" x14ac:dyDescent="0.25">
      <c r="A18" s="4" t="s">
        <v>17</v>
      </c>
      <c r="B18" s="1" t="str">
        <f>"14"</f>
        <v>14</v>
      </c>
      <c r="C18" s="10">
        <v>16.899999999999999</v>
      </c>
      <c r="D18" s="10">
        <v>31.4</v>
      </c>
      <c r="E18" s="10">
        <v>97.600000000000009</v>
      </c>
      <c r="F18" s="10">
        <v>90.1</v>
      </c>
      <c r="G18" s="10">
        <v>36.700000000000003</v>
      </c>
      <c r="H18" s="10">
        <v>37.300000000000004</v>
      </c>
      <c r="I18" s="10">
        <v>64.8</v>
      </c>
      <c r="J18" s="10">
        <v>62.4</v>
      </c>
      <c r="K18" s="10">
        <v>68</v>
      </c>
      <c r="L18" s="10">
        <v>209.8</v>
      </c>
      <c r="M18" s="10">
        <v>294.29999999999995</v>
      </c>
      <c r="N18" s="10">
        <v>351</v>
      </c>
      <c r="O18" s="10">
        <v>479.6</v>
      </c>
      <c r="P18" s="10">
        <v>484.30000000000007</v>
      </c>
      <c r="Q18" s="10">
        <v>487.1</v>
      </c>
      <c r="R18" s="10">
        <v>526.29999999999995</v>
      </c>
      <c r="S18" s="10">
        <v>515.4</v>
      </c>
      <c r="T18" s="10">
        <v>618.20000000000005</v>
      </c>
      <c r="U18" s="10">
        <v>1213.7</v>
      </c>
      <c r="V18" s="10">
        <v>1367.6999999999998</v>
      </c>
      <c r="W18" s="10">
        <v>1987.7000000000003</v>
      </c>
      <c r="X18" s="10">
        <v>2045.8000000000002</v>
      </c>
      <c r="Y18" s="10">
        <v>2454.0999999999995</v>
      </c>
      <c r="Z18" s="10">
        <v>1975.2000000000003</v>
      </c>
      <c r="AA18" s="10">
        <v>2112</v>
      </c>
      <c r="AB18" s="10">
        <v>2039.1999999999998</v>
      </c>
      <c r="AC18" s="10">
        <v>2544.8000000000002</v>
      </c>
    </row>
    <row r="19" spans="1:29" x14ac:dyDescent="0.25">
      <c r="A19" s="1" t="s">
        <v>27</v>
      </c>
      <c r="B19" s="1" t="str">
        <f>"2"</f>
        <v>2</v>
      </c>
      <c r="C19" s="10">
        <v>344.40000000000003</v>
      </c>
      <c r="D19" s="10">
        <v>670.40000000000009</v>
      </c>
      <c r="E19" s="10">
        <v>940.6</v>
      </c>
      <c r="F19" s="10">
        <v>896.8</v>
      </c>
      <c r="G19" s="10">
        <v>1060.1000000000001</v>
      </c>
      <c r="H19" s="10">
        <v>927.59999999999991</v>
      </c>
      <c r="I19" s="10">
        <v>1075.2</v>
      </c>
      <c r="J19" s="10">
        <v>1184.93</v>
      </c>
      <c r="K19" s="10">
        <v>1261.3999999999999</v>
      </c>
      <c r="L19" s="10">
        <v>1835.8</v>
      </c>
      <c r="M19" s="10">
        <v>2425.9</v>
      </c>
      <c r="N19" s="10">
        <v>3109.4</v>
      </c>
      <c r="O19" s="10">
        <v>4379</v>
      </c>
      <c r="P19" s="10">
        <v>5410.9</v>
      </c>
      <c r="Q19" s="10">
        <v>5595.1</v>
      </c>
      <c r="R19" s="10">
        <v>5480.3</v>
      </c>
      <c r="S19" s="10">
        <v>5786.6</v>
      </c>
      <c r="T19" s="10">
        <v>6495.6999999999989</v>
      </c>
      <c r="U19" s="10">
        <v>7205.0999999999995</v>
      </c>
      <c r="V19" s="10">
        <v>8425.6</v>
      </c>
      <c r="W19" s="10">
        <v>9416.7999999999993</v>
      </c>
      <c r="X19" s="10">
        <v>10429.4</v>
      </c>
      <c r="Y19" s="10">
        <v>11004</v>
      </c>
      <c r="Z19" s="10">
        <v>10553.6</v>
      </c>
      <c r="AA19" s="10">
        <v>11941.8</v>
      </c>
      <c r="AB19" s="10">
        <v>14397.599999999999</v>
      </c>
      <c r="AC19" s="10">
        <v>16530.5</v>
      </c>
    </row>
    <row r="20" spans="1:29" x14ac:dyDescent="0.25">
      <c r="A20" s="2" t="s">
        <v>20</v>
      </c>
      <c r="B20" t="str">
        <f>"21"</f>
        <v>21</v>
      </c>
      <c r="C20" s="9">
        <v>49.7</v>
      </c>
      <c r="D20" s="9">
        <v>116</v>
      </c>
      <c r="E20" s="9">
        <v>181.9</v>
      </c>
      <c r="F20" s="9">
        <v>204.89999999999998</v>
      </c>
      <c r="G20" s="9">
        <v>225.8</v>
      </c>
      <c r="H20" s="9">
        <v>198.29999999999998</v>
      </c>
      <c r="I20" s="9">
        <v>205.5</v>
      </c>
      <c r="J20" s="9">
        <v>260.39999999999998</v>
      </c>
      <c r="K20" s="9">
        <v>288.59999999999997</v>
      </c>
      <c r="L20" s="9">
        <v>472.90000000000003</v>
      </c>
      <c r="M20" s="9">
        <v>549.6</v>
      </c>
      <c r="N20" s="9">
        <v>563.29999999999995</v>
      </c>
      <c r="O20" s="9">
        <v>696.9</v>
      </c>
      <c r="P20" s="9">
        <v>1008.1</v>
      </c>
      <c r="Q20" s="9">
        <v>1048.3</v>
      </c>
      <c r="R20" s="9">
        <v>1120.2</v>
      </c>
      <c r="S20" s="9">
        <v>1136.2</v>
      </c>
      <c r="T20" s="9">
        <v>1202.6000000000001</v>
      </c>
      <c r="U20" s="9">
        <v>1670.5</v>
      </c>
      <c r="V20" s="9">
        <v>1823.9</v>
      </c>
      <c r="W20" s="9">
        <v>2375.9</v>
      </c>
      <c r="X20" s="9">
        <v>2554.7000000000003</v>
      </c>
      <c r="Y20" s="9">
        <v>2458.5</v>
      </c>
      <c r="Z20" s="9">
        <v>2072</v>
      </c>
      <c r="AA20" s="9">
        <v>2205</v>
      </c>
      <c r="AB20" s="9">
        <v>2268.1999999999998</v>
      </c>
      <c r="AC20" s="9">
        <v>2446.7000000000003</v>
      </c>
    </row>
    <row r="21" spans="1:29" x14ac:dyDescent="0.25">
      <c r="A21" s="2" t="s">
        <v>21</v>
      </c>
      <c r="B21" t="str">
        <f>"22"</f>
        <v>22</v>
      </c>
      <c r="C21" s="9">
        <v>174.1</v>
      </c>
      <c r="D21" s="9">
        <v>366.1</v>
      </c>
      <c r="E21" s="9">
        <v>450</v>
      </c>
      <c r="F21" s="9">
        <v>331.4</v>
      </c>
      <c r="G21" s="9">
        <v>386.6</v>
      </c>
      <c r="H21" s="9">
        <v>229.7</v>
      </c>
      <c r="I21" s="9">
        <v>344.7</v>
      </c>
      <c r="J21" s="9">
        <v>365.7</v>
      </c>
      <c r="K21" s="9">
        <v>320.3</v>
      </c>
      <c r="L21" s="9">
        <v>428.7</v>
      </c>
      <c r="M21" s="9">
        <v>572</v>
      </c>
      <c r="N21" s="9">
        <v>786.6</v>
      </c>
      <c r="O21" s="9">
        <v>1590.8</v>
      </c>
      <c r="P21" s="9">
        <v>1606.4</v>
      </c>
      <c r="Q21" s="9">
        <v>1280.5</v>
      </c>
      <c r="R21" s="9">
        <v>1138.5999999999999</v>
      </c>
      <c r="S21" s="9">
        <v>1211</v>
      </c>
      <c r="T21" s="9">
        <v>1297.8</v>
      </c>
      <c r="U21" s="9">
        <v>1191.4999999999998</v>
      </c>
      <c r="V21" s="9">
        <v>1397.3999999999999</v>
      </c>
      <c r="W21" s="9">
        <v>1612.3000000000002</v>
      </c>
      <c r="X21" s="9">
        <v>1739.8999999999999</v>
      </c>
      <c r="Y21" s="9">
        <v>1911.2</v>
      </c>
      <c r="Z21" s="9">
        <v>1950.8000000000002</v>
      </c>
      <c r="AA21" s="9">
        <v>2096.6</v>
      </c>
      <c r="AB21" s="9">
        <v>2292.4</v>
      </c>
      <c r="AC21" s="9">
        <v>2709.7999999999997</v>
      </c>
    </row>
    <row r="22" spans="1:29" x14ac:dyDescent="0.25">
      <c r="A22" s="2" t="s">
        <v>22</v>
      </c>
      <c r="B22" t="str">
        <f>"23"</f>
        <v>23</v>
      </c>
      <c r="C22" s="11" t="s">
        <v>66</v>
      </c>
      <c r="D22" s="11" t="s">
        <v>66</v>
      </c>
      <c r="E22" s="11" t="s">
        <v>66</v>
      </c>
      <c r="F22" s="11" t="s">
        <v>66</v>
      </c>
      <c r="G22" s="11" t="s">
        <v>66</v>
      </c>
      <c r="H22" s="11" t="s">
        <v>66</v>
      </c>
      <c r="I22" s="11" t="s">
        <v>66</v>
      </c>
      <c r="J22" s="11" t="s">
        <v>66</v>
      </c>
      <c r="K22" s="11" t="s">
        <v>66</v>
      </c>
      <c r="L22" s="11" t="s">
        <v>66</v>
      </c>
      <c r="M22" s="11" t="s">
        <v>66</v>
      </c>
      <c r="N22" s="11" t="s">
        <v>66</v>
      </c>
      <c r="O22" s="11" t="s">
        <v>66</v>
      </c>
      <c r="P22" s="11" t="s">
        <v>66</v>
      </c>
      <c r="Q22" s="11" t="s">
        <v>66</v>
      </c>
      <c r="R22" s="11" t="s">
        <v>66</v>
      </c>
      <c r="S22" s="11" t="s">
        <v>66</v>
      </c>
      <c r="T22" s="11" t="s">
        <v>66</v>
      </c>
      <c r="U22" s="11" t="s">
        <v>66</v>
      </c>
      <c r="V22" s="11" t="s">
        <v>66</v>
      </c>
      <c r="W22" s="11" t="s">
        <v>66</v>
      </c>
      <c r="X22" s="11" t="s">
        <v>66</v>
      </c>
      <c r="Y22" s="11" t="s">
        <v>66</v>
      </c>
      <c r="Z22" s="11" t="s">
        <v>66</v>
      </c>
      <c r="AA22" s="11" t="s">
        <v>66</v>
      </c>
      <c r="AB22" s="11" t="s">
        <v>66</v>
      </c>
      <c r="AC22" s="11" t="s">
        <v>66</v>
      </c>
    </row>
    <row r="23" spans="1:29" x14ac:dyDescent="0.25">
      <c r="A23" s="2" t="s">
        <v>23</v>
      </c>
      <c r="B23" t="str">
        <f>"24"</f>
        <v>24</v>
      </c>
      <c r="C23" s="9">
        <v>13</v>
      </c>
      <c r="D23" s="9">
        <v>57.599999999999994</v>
      </c>
      <c r="E23" s="9">
        <v>85.1</v>
      </c>
      <c r="F23" s="9">
        <v>128.1</v>
      </c>
      <c r="G23" s="9">
        <v>150.39999999999998</v>
      </c>
      <c r="H23" s="9">
        <v>169.8</v>
      </c>
      <c r="I23" s="9">
        <v>117.5</v>
      </c>
      <c r="J23" s="9">
        <v>146.69999999999999</v>
      </c>
      <c r="K23" s="9">
        <v>168.5</v>
      </c>
      <c r="L23" s="9">
        <v>153</v>
      </c>
      <c r="M23" s="9">
        <v>121.89999999999999</v>
      </c>
      <c r="N23" s="9">
        <v>105.2</v>
      </c>
      <c r="O23" s="9">
        <v>98.6</v>
      </c>
      <c r="P23" s="9">
        <v>120.5</v>
      </c>
      <c r="Q23" s="9">
        <v>171.2</v>
      </c>
      <c r="R23" s="9">
        <v>206.10000000000002</v>
      </c>
      <c r="S23" s="9">
        <v>288</v>
      </c>
      <c r="T23" s="9">
        <v>253.5</v>
      </c>
      <c r="U23" s="9">
        <v>237.5</v>
      </c>
      <c r="V23" s="9">
        <v>248.5</v>
      </c>
      <c r="W23" s="9">
        <v>329.8</v>
      </c>
      <c r="X23" s="9">
        <v>402.9</v>
      </c>
      <c r="Y23" s="9">
        <v>480.7</v>
      </c>
      <c r="Z23" s="9">
        <v>524.29999999999995</v>
      </c>
      <c r="AA23" s="9">
        <v>613.20000000000005</v>
      </c>
      <c r="AB23" s="9">
        <v>772.10000000000014</v>
      </c>
      <c r="AC23" s="9">
        <v>809.09999999999991</v>
      </c>
    </row>
    <row r="24" spans="1:29" x14ac:dyDescent="0.25">
      <c r="A24" s="2" t="s">
        <v>24</v>
      </c>
      <c r="B24" t="str">
        <f>"25"</f>
        <v>25</v>
      </c>
      <c r="C24" s="9">
        <v>39.1</v>
      </c>
      <c r="D24" s="9">
        <v>46.5</v>
      </c>
      <c r="E24" s="9">
        <v>50</v>
      </c>
      <c r="F24" s="9">
        <v>60</v>
      </c>
      <c r="G24" s="9">
        <v>70</v>
      </c>
      <c r="H24" s="9">
        <v>83.300000000000011</v>
      </c>
      <c r="I24" s="9">
        <v>54.099999999999994</v>
      </c>
      <c r="J24" s="9">
        <v>104.6</v>
      </c>
      <c r="K24" s="9">
        <v>105.3</v>
      </c>
      <c r="L24" s="9">
        <v>217.4</v>
      </c>
      <c r="M24" s="9">
        <v>436.3</v>
      </c>
      <c r="N24" s="9">
        <v>549.70000000000005</v>
      </c>
      <c r="O24" s="9">
        <v>267.3</v>
      </c>
      <c r="P24" s="9">
        <v>362.5</v>
      </c>
      <c r="Q24" s="9">
        <v>613.4</v>
      </c>
      <c r="R24" s="9">
        <v>380</v>
      </c>
      <c r="S24" s="9">
        <v>426</v>
      </c>
      <c r="T24" s="9">
        <v>514.1</v>
      </c>
      <c r="U24" s="9">
        <v>549.6</v>
      </c>
      <c r="V24" s="9">
        <v>634.40000000000009</v>
      </c>
      <c r="W24" s="9">
        <v>725.7</v>
      </c>
      <c r="X24" s="9">
        <v>761.3</v>
      </c>
      <c r="Y24" s="9">
        <v>933.9</v>
      </c>
      <c r="Z24" s="9">
        <v>854.1</v>
      </c>
      <c r="AA24" s="9">
        <v>997.59999999999991</v>
      </c>
      <c r="AB24" s="9">
        <v>1466.7</v>
      </c>
      <c r="AC24" s="9">
        <v>1675.5</v>
      </c>
    </row>
    <row r="25" spans="1:29" x14ac:dyDescent="0.25">
      <c r="A25" s="2" t="s">
        <v>16</v>
      </c>
      <c r="B25" t="str">
        <f>"26"</f>
        <v>26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3.0000000000029559E-2</v>
      </c>
      <c r="K25" s="9">
        <v>0</v>
      </c>
      <c r="L25" s="9">
        <v>0</v>
      </c>
      <c r="M25" s="9">
        <v>4.7</v>
      </c>
      <c r="N25" s="9">
        <v>6.8</v>
      </c>
      <c r="O25" s="9">
        <v>18.7</v>
      </c>
      <c r="P25" s="9">
        <v>12.2</v>
      </c>
      <c r="Q25" s="9">
        <v>8.6999999999999993</v>
      </c>
      <c r="R25" s="9">
        <v>10.5</v>
      </c>
      <c r="S25" s="9">
        <v>13</v>
      </c>
      <c r="T25" s="9">
        <v>16.7</v>
      </c>
      <c r="U25" s="9">
        <v>14.799999999999999</v>
      </c>
      <c r="V25" s="9">
        <v>12.2</v>
      </c>
      <c r="W25" s="9">
        <v>29.7</v>
      </c>
      <c r="X25" s="9">
        <v>33.5</v>
      </c>
      <c r="Y25" s="9">
        <v>29.1</v>
      </c>
      <c r="Z25" s="9">
        <v>38.699999999999996</v>
      </c>
      <c r="AA25" s="9">
        <v>33.199999999999996</v>
      </c>
      <c r="AB25" s="9">
        <v>46</v>
      </c>
      <c r="AC25" s="9">
        <v>28.500000000000004</v>
      </c>
    </row>
    <row r="26" spans="1:29" x14ac:dyDescent="0.25">
      <c r="A26" s="2" t="s">
        <v>25</v>
      </c>
      <c r="B26" t="str">
        <f>"27"</f>
        <v>27</v>
      </c>
      <c r="C26" s="9">
        <v>68.5</v>
      </c>
      <c r="D26" s="9">
        <v>84.2</v>
      </c>
      <c r="E26" s="9">
        <v>173.60000000000002</v>
      </c>
      <c r="F26" s="9">
        <v>172.4</v>
      </c>
      <c r="G26" s="9">
        <v>227.3</v>
      </c>
      <c r="H26" s="9">
        <v>246.5</v>
      </c>
      <c r="I26" s="9">
        <v>353.4</v>
      </c>
      <c r="J26" s="9">
        <v>307.5</v>
      </c>
      <c r="K26" s="9">
        <v>378.7</v>
      </c>
      <c r="L26" s="9">
        <v>547.6</v>
      </c>
      <c r="M26" s="9">
        <v>558.09999999999991</v>
      </c>
      <c r="N26" s="9">
        <v>661.4</v>
      </c>
      <c r="O26" s="9">
        <v>933.7</v>
      </c>
      <c r="P26" s="9">
        <v>1347.3999999999999</v>
      </c>
      <c r="Q26" s="9">
        <v>1505.9</v>
      </c>
      <c r="R26" s="9">
        <v>1623.6</v>
      </c>
      <c r="S26" s="9">
        <v>1655.5</v>
      </c>
      <c r="T26" s="9">
        <v>1857.6</v>
      </c>
      <c r="U26" s="9">
        <v>2299</v>
      </c>
      <c r="V26" s="9">
        <v>2797.7999999999997</v>
      </c>
      <c r="W26" s="9">
        <v>3050.3</v>
      </c>
      <c r="X26" s="9">
        <v>3407.2</v>
      </c>
      <c r="Y26" s="9">
        <v>3556.6000000000004</v>
      </c>
      <c r="Z26" s="9">
        <v>3744.8</v>
      </c>
      <c r="AA26" s="9">
        <v>4211.9000000000005</v>
      </c>
      <c r="AB26" s="9">
        <v>5586.1999999999989</v>
      </c>
      <c r="AC26" s="9">
        <v>6354.4</v>
      </c>
    </row>
    <row r="27" spans="1:29" x14ac:dyDescent="0.25">
      <c r="A27" s="2" t="s">
        <v>26</v>
      </c>
      <c r="B27" t="str">
        <f>"28"</f>
        <v>28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16.2</v>
      </c>
      <c r="M27" s="9">
        <v>183.3</v>
      </c>
      <c r="N27" s="9">
        <v>436.4</v>
      </c>
      <c r="O27" s="9">
        <v>773</v>
      </c>
      <c r="P27" s="9">
        <v>953.8</v>
      </c>
      <c r="Q27" s="9">
        <v>967.10000000000014</v>
      </c>
      <c r="R27" s="9">
        <v>1001.3</v>
      </c>
      <c r="S27" s="9">
        <v>1056.9000000000001</v>
      </c>
      <c r="T27" s="9">
        <v>1353.3999999999999</v>
      </c>
      <c r="U27" s="9">
        <v>1242.2</v>
      </c>
      <c r="V27" s="9">
        <v>1511.4</v>
      </c>
      <c r="W27" s="9">
        <v>1293.0999999999999</v>
      </c>
      <c r="X27" s="9">
        <v>1529.8999999999999</v>
      </c>
      <c r="Y27" s="9">
        <v>1634</v>
      </c>
      <c r="Z27" s="9">
        <v>1368.9</v>
      </c>
      <c r="AA27" s="9">
        <v>1784.3</v>
      </c>
      <c r="AB27" s="9">
        <v>1966.0000000000005</v>
      </c>
      <c r="AC27" s="9">
        <v>2506.5</v>
      </c>
    </row>
    <row r="28" spans="1:29" x14ac:dyDescent="0.25">
      <c r="A28" s="5" t="s">
        <v>28</v>
      </c>
      <c r="B28" s="5" t="s">
        <v>1</v>
      </c>
      <c r="C28" s="12">
        <v>-72.700000000000045</v>
      </c>
      <c r="D28" s="12">
        <v>-173.90000000000009</v>
      </c>
      <c r="E28" s="12">
        <v>-232.09999999999991</v>
      </c>
      <c r="F28" s="12">
        <v>-127</v>
      </c>
      <c r="G28" s="12">
        <v>-183.42500000000018</v>
      </c>
      <c r="H28" s="12">
        <v>4.1000000000001364</v>
      </c>
      <c r="I28" s="12">
        <v>30.44399999999996</v>
      </c>
      <c r="J28" s="12">
        <v>-3.0300000000002001</v>
      </c>
      <c r="K28" s="12">
        <v>83.600000000000136</v>
      </c>
      <c r="L28" s="12">
        <v>431.10000000000059</v>
      </c>
      <c r="M28" s="12">
        <v>384.49999999999955</v>
      </c>
      <c r="N28" s="12">
        <v>585.30000000000018</v>
      </c>
      <c r="O28" s="12">
        <v>593.70000000000073</v>
      </c>
      <c r="P28" s="12">
        <v>443.30000000000018</v>
      </c>
      <c r="Q28" s="12">
        <v>-330.60000000000036</v>
      </c>
      <c r="R28" s="12">
        <v>385.59999999999945</v>
      </c>
      <c r="S28" s="12">
        <v>1087.0999999999995</v>
      </c>
      <c r="T28" s="12">
        <v>1064.300000000002</v>
      </c>
      <c r="U28" s="12">
        <v>907.00000000000091</v>
      </c>
      <c r="V28" s="12">
        <v>463.19999999999891</v>
      </c>
      <c r="W28" s="12">
        <v>900.50000000000182</v>
      </c>
      <c r="X28" s="12">
        <v>699.80000000000109</v>
      </c>
      <c r="Y28" s="12">
        <v>1651.7000000000007</v>
      </c>
      <c r="Z28" s="12">
        <v>2209.7999999999993</v>
      </c>
      <c r="AA28" s="12">
        <v>2455.3000000000011</v>
      </c>
      <c r="AB28" s="12">
        <v>-965</v>
      </c>
      <c r="AC28" s="12">
        <v>-87.400000000001455</v>
      </c>
    </row>
    <row r="29" spans="1:29" x14ac:dyDescent="0.25">
      <c r="A29" s="5" t="s">
        <v>29</v>
      </c>
      <c r="B29" s="5" t="s">
        <v>0</v>
      </c>
      <c r="C29" s="13" t="s">
        <v>66</v>
      </c>
      <c r="D29" s="13" t="s">
        <v>66</v>
      </c>
      <c r="E29" s="13" t="s">
        <v>66</v>
      </c>
      <c r="F29" s="13" t="s">
        <v>66</v>
      </c>
      <c r="G29" s="13" t="s">
        <v>66</v>
      </c>
      <c r="H29" s="13" t="s">
        <v>66</v>
      </c>
      <c r="I29" s="13" t="s">
        <v>66</v>
      </c>
      <c r="J29" s="13" t="s">
        <v>66</v>
      </c>
      <c r="K29" s="13" t="s">
        <v>66</v>
      </c>
      <c r="L29" s="13" t="s">
        <v>66</v>
      </c>
      <c r="M29" s="13" t="s">
        <v>66</v>
      </c>
      <c r="N29" s="13" t="s">
        <v>66</v>
      </c>
      <c r="O29" s="13" t="s">
        <v>66</v>
      </c>
      <c r="P29" s="13" t="s">
        <v>66</v>
      </c>
      <c r="Q29" s="13" t="s">
        <v>66</v>
      </c>
      <c r="R29" s="13" t="s">
        <v>66</v>
      </c>
      <c r="S29" s="13" t="s">
        <v>66</v>
      </c>
      <c r="T29" s="13" t="s">
        <v>66</v>
      </c>
      <c r="U29" s="13" t="s">
        <v>66</v>
      </c>
      <c r="V29" s="13" t="s">
        <v>66</v>
      </c>
      <c r="W29" s="13" t="s">
        <v>66</v>
      </c>
      <c r="X29" s="13" t="s">
        <v>66</v>
      </c>
      <c r="Y29" s="13" t="s">
        <v>66</v>
      </c>
      <c r="Z29" s="13" t="s">
        <v>66</v>
      </c>
      <c r="AA29" s="13" t="s">
        <v>66</v>
      </c>
      <c r="AB29" s="13" t="s">
        <v>66</v>
      </c>
      <c r="AC29" s="13" t="s">
        <v>66</v>
      </c>
    </row>
    <row r="30" spans="1:29" x14ac:dyDescent="0.25">
      <c r="A30" s="1" t="s">
        <v>81</v>
      </c>
      <c r="B30" s="1" t="str">
        <f>"31"</f>
        <v>31</v>
      </c>
      <c r="C30" s="10">
        <v>35.9</v>
      </c>
      <c r="D30" s="10">
        <v>48</v>
      </c>
      <c r="E30" s="10">
        <v>47.5</v>
      </c>
      <c r="F30" s="10">
        <v>9.8000000000000007</v>
      </c>
      <c r="G30" s="10">
        <v>-4</v>
      </c>
      <c r="H30" s="10">
        <v>39.4</v>
      </c>
      <c r="I30" s="10">
        <v>66.3</v>
      </c>
      <c r="J30" s="10">
        <v>63.3</v>
      </c>
      <c r="K30" s="10">
        <v>158.90000000000003</v>
      </c>
      <c r="L30" s="10">
        <v>352.79999999999995</v>
      </c>
      <c r="M30" s="10">
        <v>222.3</v>
      </c>
      <c r="N30" s="10">
        <v>350.99999999999994</v>
      </c>
      <c r="O30" s="10">
        <v>540.99999999999989</v>
      </c>
      <c r="P30" s="10">
        <v>826.7</v>
      </c>
      <c r="Q30" s="10">
        <v>1041.3999999999999</v>
      </c>
      <c r="R30" s="10">
        <v>1320.9</v>
      </c>
      <c r="S30" s="10">
        <v>1298</v>
      </c>
      <c r="T30" s="10">
        <v>1219</v>
      </c>
      <c r="U30" s="10">
        <v>1063</v>
      </c>
      <c r="V30" s="10">
        <v>1082.3000000000002</v>
      </c>
      <c r="W30" s="10">
        <v>1251.6000000000001</v>
      </c>
      <c r="X30" s="10">
        <v>1147.3</v>
      </c>
      <c r="Y30" s="10">
        <v>1709.5000000000002</v>
      </c>
      <c r="Z30" s="10">
        <v>2577.6999999999998</v>
      </c>
      <c r="AA30" s="10">
        <v>3267.6</v>
      </c>
      <c r="AB30" s="10">
        <v>3470.7999999999997</v>
      </c>
      <c r="AC30" s="10">
        <v>3475.9</v>
      </c>
    </row>
    <row r="31" spans="1:29" x14ac:dyDescent="0.25">
      <c r="A31" s="2" t="s">
        <v>79</v>
      </c>
      <c r="B31" t="str">
        <f>"311"</f>
        <v>311</v>
      </c>
      <c r="C31" s="9">
        <v>38.799999999999997</v>
      </c>
      <c r="D31" s="9">
        <v>68.900000000000006</v>
      </c>
      <c r="E31" s="9">
        <v>73.400000000000006</v>
      </c>
      <c r="F31" s="9">
        <v>83.2</v>
      </c>
      <c r="G31" s="9">
        <v>48.7</v>
      </c>
      <c r="H31" s="9">
        <v>58.5</v>
      </c>
      <c r="I31" s="9">
        <v>71.899999999999991</v>
      </c>
      <c r="J31" s="9">
        <v>78.599999999999994</v>
      </c>
      <c r="K31" s="9">
        <v>189.20000000000005</v>
      </c>
      <c r="L31" s="9">
        <v>425.49999999999994</v>
      </c>
      <c r="M31" s="9">
        <v>660.2</v>
      </c>
      <c r="N31" s="9">
        <v>1069.5999999999999</v>
      </c>
      <c r="O31" s="9">
        <v>1429.4</v>
      </c>
      <c r="P31" s="9">
        <v>1524.1999999999998</v>
      </c>
      <c r="Q31" s="9">
        <v>1252.8</v>
      </c>
      <c r="R31" s="9">
        <v>1540.8000000000002</v>
      </c>
      <c r="S31" s="9">
        <v>1675.3</v>
      </c>
      <c r="T31" s="9">
        <v>1498.5</v>
      </c>
      <c r="U31" s="9">
        <v>1188.7</v>
      </c>
      <c r="V31" s="9">
        <v>1197.0000000000002</v>
      </c>
      <c r="W31" s="9">
        <v>1606.7000000000003</v>
      </c>
      <c r="X31" s="9">
        <v>1514.5</v>
      </c>
      <c r="Y31" s="9">
        <v>1938.9</v>
      </c>
      <c r="Z31" s="9">
        <v>2783.5</v>
      </c>
      <c r="AA31" s="9">
        <v>3473.6</v>
      </c>
      <c r="AB31" s="9">
        <v>3690.2</v>
      </c>
      <c r="AC31" s="9">
        <f>3896.1+1.6</f>
        <v>3897.7</v>
      </c>
    </row>
    <row r="32" spans="1:29" x14ac:dyDescent="0.25">
      <c r="A32" s="2" t="s">
        <v>80</v>
      </c>
      <c r="B32" t="str">
        <f>"312"</f>
        <v>312</v>
      </c>
      <c r="C32" s="9">
        <v>2.9000000000000004</v>
      </c>
      <c r="D32" s="9">
        <v>20.9</v>
      </c>
      <c r="E32" s="9">
        <v>25.9</v>
      </c>
      <c r="F32" s="9">
        <v>73.400000000000006</v>
      </c>
      <c r="G32" s="9">
        <v>52.7</v>
      </c>
      <c r="H32" s="9">
        <v>19.100000000000001</v>
      </c>
      <c r="I32" s="9">
        <v>5.6</v>
      </c>
      <c r="J32" s="9">
        <v>15.3</v>
      </c>
      <c r="K32" s="9">
        <v>30.3</v>
      </c>
      <c r="L32" s="9">
        <v>72.7</v>
      </c>
      <c r="M32" s="9">
        <v>437.9</v>
      </c>
      <c r="N32" s="9">
        <v>718.6</v>
      </c>
      <c r="O32" s="9">
        <v>888.40000000000009</v>
      </c>
      <c r="P32" s="9">
        <v>697.49999999999989</v>
      </c>
      <c r="Q32" s="9">
        <v>211.4</v>
      </c>
      <c r="R32" s="9">
        <v>219.89999999999998</v>
      </c>
      <c r="S32" s="9">
        <v>377.29999999999995</v>
      </c>
      <c r="T32" s="9">
        <v>279.49999999999994</v>
      </c>
      <c r="U32" s="9">
        <v>125.70000000000002</v>
      </c>
      <c r="V32" s="9">
        <v>114.69999999999999</v>
      </c>
      <c r="W32" s="9">
        <v>355.10000000000008</v>
      </c>
      <c r="X32" s="9">
        <v>367.2</v>
      </c>
      <c r="Y32" s="9">
        <v>229.39999999999998</v>
      </c>
      <c r="Z32" s="9">
        <v>205.79999999999998</v>
      </c>
      <c r="AA32" s="9">
        <v>205.99999999999997</v>
      </c>
      <c r="AB32" s="9">
        <v>219.40000000000003</v>
      </c>
      <c r="AC32" s="9">
        <v>421.79999999999995</v>
      </c>
    </row>
    <row r="33" spans="1:29" x14ac:dyDescent="0.25">
      <c r="A33" s="1" t="s">
        <v>30</v>
      </c>
      <c r="B33" s="1" t="s">
        <v>4</v>
      </c>
      <c r="C33" s="10">
        <v>380.3</v>
      </c>
      <c r="D33" s="10">
        <v>718.40000000000009</v>
      </c>
      <c r="E33" s="10">
        <v>988.1</v>
      </c>
      <c r="F33" s="10">
        <v>906.59999999999991</v>
      </c>
      <c r="G33" s="10">
        <v>1056.1000000000001</v>
      </c>
      <c r="H33" s="10">
        <v>966.99999999999989</v>
      </c>
      <c r="I33" s="10">
        <v>1141.5</v>
      </c>
      <c r="J33" s="10">
        <v>1248.23</v>
      </c>
      <c r="K33" s="10">
        <v>1420.3</v>
      </c>
      <c r="L33" s="10">
        <v>2188.6</v>
      </c>
      <c r="M33" s="10">
        <v>2648.2000000000003</v>
      </c>
      <c r="N33" s="10">
        <v>3460.4</v>
      </c>
      <c r="O33" s="10">
        <v>4920</v>
      </c>
      <c r="P33" s="10">
        <v>6237.5999999999995</v>
      </c>
      <c r="Q33" s="10">
        <v>6636.5</v>
      </c>
      <c r="R33" s="10">
        <v>6801.2000000000007</v>
      </c>
      <c r="S33" s="10">
        <v>7084.6</v>
      </c>
      <c r="T33" s="10">
        <v>7714.6999999999989</v>
      </c>
      <c r="U33" s="10">
        <v>8268.0999999999985</v>
      </c>
      <c r="V33" s="10">
        <v>9507.9000000000015</v>
      </c>
      <c r="W33" s="10">
        <v>10668.4</v>
      </c>
      <c r="X33" s="10">
        <v>11576.699999999999</v>
      </c>
      <c r="Y33" s="10">
        <v>12713.5</v>
      </c>
      <c r="Z33" s="10">
        <v>13131.3</v>
      </c>
      <c r="AA33" s="10">
        <v>15209.4</v>
      </c>
      <c r="AB33" s="10">
        <v>17868.399999999998</v>
      </c>
      <c r="AC33" s="10">
        <v>20006.400000000001</v>
      </c>
    </row>
    <row r="34" spans="1:29" x14ac:dyDescent="0.25">
      <c r="A34" s="5" t="s">
        <v>31</v>
      </c>
      <c r="B34" s="5" t="s">
        <v>2</v>
      </c>
      <c r="C34" s="12">
        <v>-108.60000000000005</v>
      </c>
      <c r="D34" s="12">
        <v>-221.90000000000009</v>
      </c>
      <c r="E34" s="12">
        <v>-279.59999999999991</v>
      </c>
      <c r="F34" s="12">
        <v>-136.80000000000001</v>
      </c>
      <c r="G34" s="12">
        <v>-179.42500000000018</v>
      </c>
      <c r="H34" s="12">
        <v>-35.299999999999862</v>
      </c>
      <c r="I34" s="12">
        <v>-35.856000000000037</v>
      </c>
      <c r="J34" s="12">
        <v>-66.330000000000197</v>
      </c>
      <c r="K34" s="12">
        <v>-75.299999999999898</v>
      </c>
      <c r="L34" s="12">
        <v>78.300000000000637</v>
      </c>
      <c r="M34" s="12">
        <v>162.19999999999953</v>
      </c>
      <c r="N34" s="12">
        <v>234.30000000000024</v>
      </c>
      <c r="O34" s="12">
        <v>52.700000000000841</v>
      </c>
      <c r="P34" s="12">
        <v>-383.39999999999986</v>
      </c>
      <c r="Q34" s="12">
        <v>-1372.0000000000002</v>
      </c>
      <c r="R34" s="12">
        <v>-935.30000000000064</v>
      </c>
      <c r="S34" s="12">
        <v>-210.90000000000055</v>
      </c>
      <c r="T34" s="12">
        <v>-154.699999999998</v>
      </c>
      <c r="U34" s="12">
        <v>-155.99999999999909</v>
      </c>
      <c r="V34" s="12">
        <v>-619.10000000000127</v>
      </c>
      <c r="W34" s="12">
        <v>-351.09999999999832</v>
      </c>
      <c r="X34" s="12">
        <v>-447.49999999999886</v>
      </c>
      <c r="Y34" s="12">
        <v>-57.7999999999995</v>
      </c>
      <c r="Z34" s="12">
        <v>-367.90000000000055</v>
      </c>
      <c r="AA34" s="12">
        <v>-812.29999999999882</v>
      </c>
      <c r="AB34" s="12">
        <v>-4435.7999999999993</v>
      </c>
      <c r="AC34" s="12">
        <v>-3563.3000000000015</v>
      </c>
    </row>
    <row r="35" spans="1:29" x14ac:dyDescent="0.25">
      <c r="A35" s="1" t="s">
        <v>32</v>
      </c>
      <c r="B35" s="1" t="str">
        <f>"32"</f>
        <v>32</v>
      </c>
      <c r="C35" s="10">
        <v>30.1</v>
      </c>
      <c r="D35" s="10">
        <v>12.7</v>
      </c>
      <c r="E35" s="10">
        <v>11.400000000000002</v>
      </c>
      <c r="F35" s="10">
        <v>47.3</v>
      </c>
      <c r="G35" s="10">
        <v>58.100000000000009</v>
      </c>
      <c r="H35" s="10">
        <v>49.860999999999962</v>
      </c>
      <c r="I35" s="10">
        <v>47.9</v>
      </c>
      <c r="J35" s="10">
        <v>75.899999999999991</v>
      </c>
      <c r="K35" s="10">
        <v>65.400000000000006</v>
      </c>
      <c r="L35" s="10">
        <v>118.39999999999999</v>
      </c>
      <c r="M35" s="10">
        <v>95.100000000000009</v>
      </c>
      <c r="N35" s="10">
        <v>152</v>
      </c>
      <c r="O35" s="10">
        <v>64.899999999999991</v>
      </c>
      <c r="P35" s="10">
        <v>567.79999999999995</v>
      </c>
      <c r="Q35" s="10">
        <v>-493.6</v>
      </c>
      <c r="R35" s="10">
        <v>320</v>
      </c>
      <c r="S35" s="10">
        <v>361.7</v>
      </c>
      <c r="T35" s="10">
        <v>445.3</v>
      </c>
      <c r="U35" s="10">
        <v>54.399999999999949</v>
      </c>
      <c r="V35" s="10">
        <v>379</v>
      </c>
      <c r="W35" s="10">
        <v>581.90000000000009</v>
      </c>
      <c r="X35" s="10">
        <v>602.1</v>
      </c>
      <c r="Y35" s="10">
        <v>1060.5</v>
      </c>
      <c r="Z35" s="10">
        <v>751.6</v>
      </c>
      <c r="AA35" s="10">
        <v>514.20000000000005</v>
      </c>
      <c r="AB35" s="10">
        <v>1918.9999999999998</v>
      </c>
      <c r="AC35" s="10">
        <v>-1022.4000000000001</v>
      </c>
    </row>
    <row r="36" spans="1:29" x14ac:dyDescent="0.25">
      <c r="A36" s="2" t="s">
        <v>33</v>
      </c>
      <c r="B36" t="str">
        <f>"3201"</f>
        <v>3201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9">
        <v>0</v>
      </c>
      <c r="T36" s="9">
        <v>0</v>
      </c>
      <c r="U36" s="9">
        <v>0</v>
      </c>
      <c r="V36" s="9">
        <v>0</v>
      </c>
      <c r="W36" s="9">
        <v>0</v>
      </c>
      <c r="X36" s="9">
        <v>0</v>
      </c>
      <c r="Y36" s="9">
        <v>0</v>
      </c>
      <c r="Z36" s="9">
        <v>0</v>
      </c>
      <c r="AA36" s="9">
        <v>0</v>
      </c>
      <c r="AB36" s="9">
        <v>0</v>
      </c>
      <c r="AC36" s="9">
        <v>0</v>
      </c>
    </row>
    <row r="37" spans="1:29" x14ac:dyDescent="0.25">
      <c r="A37" s="2" t="s">
        <v>34</v>
      </c>
      <c r="B37" t="str">
        <f>"3202"</f>
        <v>3202</v>
      </c>
      <c r="C37" s="9">
        <v>2.8</v>
      </c>
      <c r="D37" s="9">
        <v>8.5</v>
      </c>
      <c r="E37" s="9">
        <v>-7.2</v>
      </c>
      <c r="F37" s="9">
        <v>13.7</v>
      </c>
      <c r="G37" s="9">
        <v>-13.599999999999996</v>
      </c>
      <c r="H37" s="9">
        <v>4.2</v>
      </c>
      <c r="I37" s="9">
        <v>3.6</v>
      </c>
      <c r="J37" s="9">
        <v>3.1</v>
      </c>
      <c r="K37" s="9">
        <v>11.7</v>
      </c>
      <c r="L37" s="9">
        <v>59.599999999999994</v>
      </c>
      <c r="M37" s="9">
        <v>69.300000000000011</v>
      </c>
      <c r="N37" s="9">
        <v>123.1</v>
      </c>
      <c r="O37" s="9">
        <v>8.5999999999999943</v>
      </c>
      <c r="P37" s="9">
        <v>383.5</v>
      </c>
      <c r="Q37" s="9">
        <v>-367.7</v>
      </c>
      <c r="R37" s="9">
        <v>121.2</v>
      </c>
      <c r="S37" s="9">
        <v>95.7</v>
      </c>
      <c r="T37" s="9">
        <v>152.1</v>
      </c>
      <c r="U37" s="9">
        <v>-146.90000000000003</v>
      </c>
      <c r="V37" s="9">
        <v>171.3</v>
      </c>
      <c r="W37" s="9">
        <v>143.6</v>
      </c>
      <c r="X37" s="9">
        <v>124.10000000000009</v>
      </c>
      <c r="Y37" s="9">
        <v>175.3</v>
      </c>
      <c r="Z37" s="9">
        <v>106.80000000000001</v>
      </c>
      <c r="AA37" s="9">
        <v>395.80000000000007</v>
      </c>
      <c r="AB37" s="9">
        <v>1854.9999999999998</v>
      </c>
      <c r="AC37" s="9">
        <v>-1061.9000000000001</v>
      </c>
    </row>
    <row r="38" spans="1:29" x14ac:dyDescent="0.25">
      <c r="A38" s="2" t="s">
        <v>35</v>
      </c>
      <c r="B38" t="str">
        <f>"3203"</f>
        <v>3203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9">
        <v>0</v>
      </c>
      <c r="AB38" s="9">
        <v>0</v>
      </c>
      <c r="AC38" s="9">
        <v>0</v>
      </c>
    </row>
    <row r="39" spans="1:29" x14ac:dyDescent="0.25">
      <c r="A39" s="2" t="s">
        <v>36</v>
      </c>
      <c r="B39" t="str">
        <f>"3204"</f>
        <v>3204</v>
      </c>
      <c r="C39" s="9">
        <v>27.3</v>
      </c>
      <c r="D39" s="9">
        <v>4.2</v>
      </c>
      <c r="E39" s="9">
        <v>18.600000000000001</v>
      </c>
      <c r="F39" s="9">
        <v>33.6</v>
      </c>
      <c r="G39" s="9">
        <v>71.7</v>
      </c>
      <c r="H39" s="9">
        <v>45.660999999999959</v>
      </c>
      <c r="I39" s="9">
        <v>44.3</v>
      </c>
      <c r="J39" s="9">
        <v>72.8</v>
      </c>
      <c r="K39" s="9">
        <v>53.7</v>
      </c>
      <c r="L39" s="9">
        <v>58.8</v>
      </c>
      <c r="M39" s="9">
        <v>25.8</v>
      </c>
      <c r="N39" s="9">
        <v>28.9</v>
      </c>
      <c r="O39" s="9">
        <v>56.3</v>
      </c>
      <c r="P39" s="9">
        <v>125.5</v>
      </c>
      <c r="Q39" s="9">
        <v>40.9</v>
      </c>
      <c r="R39" s="9">
        <v>116.4</v>
      </c>
      <c r="S39" s="9">
        <v>79.699999999999989</v>
      </c>
      <c r="T39" s="9">
        <v>152.6</v>
      </c>
      <c r="U39" s="9">
        <v>42.699999999999996</v>
      </c>
      <c r="V39" s="9">
        <v>41.300000000000004</v>
      </c>
      <c r="W39" s="9">
        <v>174.10000000000002</v>
      </c>
      <c r="X39" s="9">
        <v>268.69999999999993</v>
      </c>
      <c r="Y39" s="9">
        <v>311.79999999999995</v>
      </c>
      <c r="Z39" s="9">
        <v>526.90000000000009</v>
      </c>
      <c r="AA39" s="9">
        <v>118.39999999999998</v>
      </c>
      <c r="AB39" s="9">
        <v>27.200000000000045</v>
      </c>
      <c r="AC39" s="9">
        <v>42.100000000000009</v>
      </c>
    </row>
    <row r="40" spans="1:29" x14ac:dyDescent="0.25">
      <c r="A40" s="2" t="s">
        <v>37</v>
      </c>
      <c r="B40" t="str">
        <f>"3205"</f>
        <v>3205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58.8</v>
      </c>
      <c r="Q40" s="9">
        <v>-166.8</v>
      </c>
      <c r="R40" s="9">
        <v>82.399999999999991</v>
      </c>
      <c r="S40" s="9">
        <v>186.3</v>
      </c>
      <c r="T40" s="9">
        <v>140.60000000000002</v>
      </c>
      <c r="U40" s="9">
        <v>158.6</v>
      </c>
      <c r="V40" s="9">
        <v>166.4</v>
      </c>
      <c r="W40" s="9">
        <v>264.20000000000005</v>
      </c>
      <c r="X40" s="9">
        <v>209.29999999999998</v>
      </c>
      <c r="Y40" s="9">
        <v>573.4</v>
      </c>
      <c r="Z40" s="9">
        <v>117.9</v>
      </c>
      <c r="AA40" s="9">
        <v>0</v>
      </c>
      <c r="AB40" s="9">
        <v>36.799999999999997</v>
      </c>
      <c r="AC40" s="9">
        <v>-2.6</v>
      </c>
    </row>
    <row r="41" spans="1:29" x14ac:dyDescent="0.25">
      <c r="A41" s="2" t="s">
        <v>38</v>
      </c>
      <c r="B41" t="str">
        <f>"3206"</f>
        <v>3206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  <c r="Y41" s="9">
        <v>0</v>
      </c>
      <c r="Z41" s="9">
        <v>0</v>
      </c>
      <c r="AA41" s="9">
        <v>0</v>
      </c>
      <c r="AB41" s="9">
        <v>0</v>
      </c>
      <c r="AC41" s="9">
        <v>0</v>
      </c>
    </row>
    <row r="42" spans="1:29" x14ac:dyDescent="0.25">
      <c r="A42" s="2" t="s">
        <v>39</v>
      </c>
      <c r="B42" t="str">
        <f>"3207"</f>
        <v>3207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9">
        <v>0</v>
      </c>
      <c r="V42" s="9">
        <v>0</v>
      </c>
      <c r="W42" s="9">
        <v>0</v>
      </c>
      <c r="X42" s="9">
        <v>0</v>
      </c>
      <c r="Y42" s="9">
        <v>0</v>
      </c>
      <c r="Z42" s="9">
        <v>0</v>
      </c>
      <c r="AA42" s="9">
        <v>0</v>
      </c>
      <c r="AB42" s="9">
        <v>0</v>
      </c>
      <c r="AC42" s="9">
        <v>0</v>
      </c>
    </row>
    <row r="43" spans="1:29" x14ac:dyDescent="0.25">
      <c r="A43" s="2" t="s">
        <v>40</v>
      </c>
      <c r="B43" t="str">
        <f>"3208"</f>
        <v>3208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</row>
    <row r="44" spans="1:29" x14ac:dyDescent="0.25">
      <c r="A44" s="4" t="s">
        <v>41</v>
      </c>
      <c r="B44" s="1" t="str">
        <f>"321"</f>
        <v>321</v>
      </c>
      <c r="C44" s="10">
        <v>30.1</v>
      </c>
      <c r="D44" s="10">
        <v>12.7</v>
      </c>
      <c r="E44" s="10">
        <v>11.400000000000002</v>
      </c>
      <c r="F44" s="10">
        <v>47.3</v>
      </c>
      <c r="G44" s="10">
        <v>58.100000000000009</v>
      </c>
      <c r="H44" s="10">
        <v>49.860999999999962</v>
      </c>
      <c r="I44" s="10">
        <v>47.9</v>
      </c>
      <c r="J44" s="10">
        <v>75.899999999999991</v>
      </c>
      <c r="K44" s="10">
        <v>65.400000000000006</v>
      </c>
      <c r="L44" s="10">
        <v>118.39999999999999</v>
      </c>
      <c r="M44" s="10">
        <v>95.100000000000009</v>
      </c>
      <c r="N44" s="10">
        <v>152</v>
      </c>
      <c r="O44" s="10">
        <v>64.899999999999991</v>
      </c>
      <c r="P44" s="10">
        <v>567.79999999999995</v>
      </c>
      <c r="Q44" s="10">
        <v>-493.6</v>
      </c>
      <c r="R44" s="10">
        <v>320</v>
      </c>
      <c r="S44" s="10">
        <v>361.7</v>
      </c>
      <c r="T44" s="10">
        <v>445.3</v>
      </c>
      <c r="U44" s="10">
        <v>54.399999999999949</v>
      </c>
      <c r="V44" s="10">
        <v>379</v>
      </c>
      <c r="W44" s="10">
        <v>581.90000000000009</v>
      </c>
      <c r="X44" s="10">
        <v>602.1</v>
      </c>
      <c r="Y44" s="10">
        <v>1060.5</v>
      </c>
      <c r="Z44" s="10">
        <v>751.6</v>
      </c>
      <c r="AA44" s="10">
        <v>514.20000000000005</v>
      </c>
      <c r="AB44" s="10">
        <v>1918.9999999999998</v>
      </c>
      <c r="AC44" s="10">
        <v>-1022.4000000000001</v>
      </c>
    </row>
    <row r="45" spans="1:29" x14ac:dyDescent="0.25">
      <c r="A45" s="3" t="s">
        <v>42</v>
      </c>
      <c r="B45" t="str">
        <f>"3211"</f>
        <v>3211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9">
        <v>0</v>
      </c>
      <c r="T45" s="9">
        <v>0</v>
      </c>
      <c r="U45" s="9">
        <v>0</v>
      </c>
      <c r="V45" s="9">
        <v>0</v>
      </c>
      <c r="W45" s="9">
        <v>0</v>
      </c>
      <c r="X45" s="9">
        <v>0</v>
      </c>
      <c r="Y45" s="9">
        <v>0</v>
      </c>
      <c r="Z45" s="9">
        <v>0</v>
      </c>
      <c r="AA45" s="9">
        <v>0</v>
      </c>
      <c r="AB45" s="9">
        <v>0</v>
      </c>
      <c r="AC45" s="9">
        <v>0</v>
      </c>
    </row>
    <row r="46" spans="1:29" x14ac:dyDescent="0.25">
      <c r="A46" s="3" t="s">
        <v>43</v>
      </c>
      <c r="B46" t="str">
        <f>"3212"</f>
        <v>3212</v>
      </c>
      <c r="C46" s="9">
        <v>2.8</v>
      </c>
      <c r="D46" s="9">
        <v>8.5</v>
      </c>
      <c r="E46" s="9">
        <v>-7.2</v>
      </c>
      <c r="F46" s="9">
        <v>13.7</v>
      </c>
      <c r="G46" s="9">
        <v>-13.599999999999996</v>
      </c>
      <c r="H46" s="9">
        <v>4.2</v>
      </c>
      <c r="I46" s="9">
        <v>3.6</v>
      </c>
      <c r="J46" s="9">
        <v>3.1</v>
      </c>
      <c r="K46" s="9">
        <v>11.7</v>
      </c>
      <c r="L46" s="9">
        <v>59.599999999999994</v>
      </c>
      <c r="M46" s="9">
        <v>69.300000000000011</v>
      </c>
      <c r="N46" s="9">
        <v>123.1</v>
      </c>
      <c r="O46" s="9">
        <v>8.5999999999999943</v>
      </c>
      <c r="P46" s="9">
        <v>383.5</v>
      </c>
      <c r="Q46" s="9">
        <v>-367.7</v>
      </c>
      <c r="R46" s="9">
        <v>121.2</v>
      </c>
      <c r="S46" s="9">
        <v>95.7</v>
      </c>
      <c r="T46" s="9">
        <v>152.1</v>
      </c>
      <c r="U46" s="9">
        <v>-146.90000000000003</v>
      </c>
      <c r="V46" s="9">
        <v>171.3</v>
      </c>
      <c r="W46" s="9">
        <v>143.6</v>
      </c>
      <c r="X46" s="9">
        <v>124.10000000000009</v>
      </c>
      <c r="Y46" s="9">
        <v>175.3</v>
      </c>
      <c r="Z46" s="9">
        <v>106.80000000000001</v>
      </c>
      <c r="AA46" s="9">
        <v>395.80000000000007</v>
      </c>
      <c r="AB46" s="9">
        <v>1854.9999999999998</v>
      </c>
      <c r="AC46" s="9">
        <v>-1061.9000000000001</v>
      </c>
    </row>
    <row r="47" spans="1:29" x14ac:dyDescent="0.25">
      <c r="A47" s="3" t="s">
        <v>44</v>
      </c>
      <c r="B47" t="str">
        <f>"3213"</f>
        <v>3213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9">
        <v>0</v>
      </c>
      <c r="AB47" s="9">
        <v>0</v>
      </c>
      <c r="AC47" s="9">
        <v>0</v>
      </c>
    </row>
    <row r="48" spans="1:29" x14ac:dyDescent="0.25">
      <c r="A48" s="3" t="s">
        <v>45</v>
      </c>
      <c r="B48" t="str">
        <f>"3214"</f>
        <v>3214</v>
      </c>
      <c r="C48" s="9">
        <v>27.3</v>
      </c>
      <c r="D48" s="9">
        <v>4.2</v>
      </c>
      <c r="E48" s="9">
        <v>18.600000000000001</v>
      </c>
      <c r="F48" s="9">
        <v>33.6</v>
      </c>
      <c r="G48" s="9">
        <v>71.7</v>
      </c>
      <c r="H48" s="9">
        <v>45.660999999999959</v>
      </c>
      <c r="I48" s="9">
        <v>44.3</v>
      </c>
      <c r="J48" s="9">
        <v>72.8</v>
      </c>
      <c r="K48" s="9">
        <v>53.7</v>
      </c>
      <c r="L48" s="9">
        <v>58.8</v>
      </c>
      <c r="M48" s="9">
        <v>25.8</v>
      </c>
      <c r="N48" s="9">
        <v>28.9</v>
      </c>
      <c r="O48" s="9">
        <v>56.3</v>
      </c>
      <c r="P48" s="9">
        <v>125.5</v>
      </c>
      <c r="Q48" s="9">
        <v>40.9</v>
      </c>
      <c r="R48" s="9">
        <v>116.4</v>
      </c>
      <c r="S48" s="9">
        <v>79.699999999999989</v>
      </c>
      <c r="T48" s="9">
        <v>152.6</v>
      </c>
      <c r="U48" s="9">
        <v>42.699999999999996</v>
      </c>
      <c r="V48" s="9">
        <v>41.300000000000004</v>
      </c>
      <c r="W48" s="9">
        <v>174.10000000000002</v>
      </c>
      <c r="X48" s="9">
        <v>268.69999999999993</v>
      </c>
      <c r="Y48" s="9">
        <v>311.79999999999995</v>
      </c>
      <c r="Z48" s="9">
        <v>526.90000000000009</v>
      </c>
      <c r="AA48" s="9">
        <v>118.39999999999998</v>
      </c>
      <c r="AB48" s="9">
        <v>27.200000000000045</v>
      </c>
      <c r="AC48" s="9">
        <v>42.100000000000009</v>
      </c>
    </row>
    <row r="49" spans="1:29" x14ac:dyDescent="0.25">
      <c r="A49" s="3" t="s">
        <v>46</v>
      </c>
      <c r="B49" t="str">
        <f>"3215"</f>
        <v>3215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9">
        <v>58.8</v>
      </c>
      <c r="Q49" s="9">
        <v>-166.8</v>
      </c>
      <c r="R49" s="9">
        <v>82.399999999999991</v>
      </c>
      <c r="S49" s="9">
        <v>186.3</v>
      </c>
      <c r="T49" s="9">
        <v>140.60000000000002</v>
      </c>
      <c r="U49" s="9">
        <v>158.6</v>
      </c>
      <c r="V49" s="9">
        <v>166.4</v>
      </c>
      <c r="W49" s="9">
        <v>264.20000000000005</v>
      </c>
      <c r="X49" s="9">
        <v>209.29999999999998</v>
      </c>
      <c r="Y49" s="9">
        <v>573.4</v>
      </c>
      <c r="Z49" s="9">
        <v>117.9</v>
      </c>
      <c r="AA49" s="9">
        <v>0</v>
      </c>
      <c r="AB49" s="9">
        <v>36.799999999999997</v>
      </c>
      <c r="AC49" s="9">
        <v>-2.6</v>
      </c>
    </row>
    <row r="50" spans="1:29" x14ac:dyDescent="0.25">
      <c r="A50" s="3" t="s">
        <v>47</v>
      </c>
      <c r="B50" t="str">
        <f>"3216"</f>
        <v>3216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v>0</v>
      </c>
      <c r="AA50" s="9">
        <v>0</v>
      </c>
      <c r="AB50" s="9">
        <v>0</v>
      </c>
      <c r="AC50" s="9">
        <v>0</v>
      </c>
    </row>
    <row r="51" spans="1:29" x14ac:dyDescent="0.25">
      <c r="A51" s="3" t="s">
        <v>48</v>
      </c>
      <c r="B51" t="str">
        <f>"3217"</f>
        <v>3217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9">
        <v>0</v>
      </c>
      <c r="AA51" s="9">
        <v>0</v>
      </c>
      <c r="AB51" s="9">
        <v>0</v>
      </c>
      <c r="AC51" s="9">
        <v>0</v>
      </c>
    </row>
    <row r="52" spans="1:29" x14ac:dyDescent="0.25">
      <c r="A52" s="3" t="s">
        <v>49</v>
      </c>
      <c r="B52" t="str">
        <f>"3218"</f>
        <v>3218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9">
        <v>0</v>
      </c>
      <c r="AB52" s="9">
        <v>0</v>
      </c>
      <c r="AC52" s="9">
        <v>0</v>
      </c>
    </row>
    <row r="53" spans="1:29" x14ac:dyDescent="0.25">
      <c r="A53" s="4" t="s">
        <v>50</v>
      </c>
      <c r="B53" s="1" t="str">
        <f>"322"</f>
        <v>322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0</v>
      </c>
    </row>
    <row r="54" spans="1:29" x14ac:dyDescent="0.25">
      <c r="A54" s="3" t="s">
        <v>42</v>
      </c>
      <c r="B54" t="str">
        <f>"3221"</f>
        <v>3221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v>0</v>
      </c>
      <c r="Y54" s="9">
        <v>0</v>
      </c>
      <c r="Z54" s="9">
        <v>0</v>
      </c>
      <c r="AA54" s="9">
        <v>0</v>
      </c>
      <c r="AB54" s="9">
        <v>0</v>
      </c>
      <c r="AC54" s="9">
        <v>0</v>
      </c>
    </row>
    <row r="55" spans="1:29" x14ac:dyDescent="0.25">
      <c r="A55" s="3" t="s">
        <v>43</v>
      </c>
      <c r="B55" t="str">
        <f>"3222"</f>
        <v>3222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9">
        <v>0</v>
      </c>
      <c r="AB55" s="9">
        <v>0</v>
      </c>
      <c r="AC55" s="9">
        <v>0</v>
      </c>
    </row>
    <row r="56" spans="1:29" x14ac:dyDescent="0.25">
      <c r="A56" s="3" t="s">
        <v>44</v>
      </c>
      <c r="B56" t="str">
        <f>"3223"</f>
        <v>3223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9">
        <v>0</v>
      </c>
      <c r="T56" s="9">
        <v>0</v>
      </c>
      <c r="U56" s="9">
        <v>0</v>
      </c>
      <c r="V56" s="9">
        <v>0</v>
      </c>
      <c r="W56" s="9">
        <v>0</v>
      </c>
      <c r="X56" s="9">
        <v>0</v>
      </c>
      <c r="Y56" s="9">
        <v>0</v>
      </c>
      <c r="Z56" s="9">
        <v>0</v>
      </c>
      <c r="AA56" s="9">
        <v>0</v>
      </c>
      <c r="AB56" s="9">
        <v>0</v>
      </c>
      <c r="AC56" s="9">
        <v>0</v>
      </c>
    </row>
    <row r="57" spans="1:29" x14ac:dyDescent="0.25">
      <c r="A57" s="3" t="s">
        <v>45</v>
      </c>
      <c r="B57" t="str">
        <f>"3224"</f>
        <v>3224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9">
        <v>0</v>
      </c>
      <c r="T57" s="9">
        <v>0</v>
      </c>
      <c r="U57" s="9">
        <v>0</v>
      </c>
      <c r="V57" s="9">
        <v>0</v>
      </c>
      <c r="W57" s="9">
        <v>0</v>
      </c>
      <c r="X57" s="9">
        <v>0</v>
      </c>
      <c r="Y57" s="9">
        <v>0</v>
      </c>
      <c r="Z57" s="9">
        <v>0</v>
      </c>
      <c r="AA57" s="9">
        <v>0</v>
      </c>
      <c r="AB57" s="9">
        <v>0</v>
      </c>
      <c r="AC57" s="9">
        <v>0</v>
      </c>
    </row>
    <row r="58" spans="1:29" x14ac:dyDescent="0.25">
      <c r="A58" s="3" t="s">
        <v>46</v>
      </c>
      <c r="B58" t="str">
        <f>"3225"</f>
        <v>3225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9">
        <v>0</v>
      </c>
      <c r="T58" s="9">
        <v>0</v>
      </c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9">
        <v>0</v>
      </c>
      <c r="AA58" s="9">
        <v>0</v>
      </c>
      <c r="AB58" s="9">
        <v>0</v>
      </c>
      <c r="AC58" s="9">
        <v>0</v>
      </c>
    </row>
    <row r="59" spans="1:29" x14ac:dyDescent="0.25">
      <c r="A59" s="3" t="s">
        <v>47</v>
      </c>
      <c r="B59" t="str">
        <f>"3226"</f>
        <v>3226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9">
        <v>0</v>
      </c>
      <c r="T59" s="9">
        <v>0</v>
      </c>
      <c r="U59" s="9">
        <v>0</v>
      </c>
      <c r="V59" s="9">
        <v>0</v>
      </c>
      <c r="W59" s="9">
        <v>0</v>
      </c>
      <c r="X59" s="9">
        <v>0</v>
      </c>
      <c r="Y59" s="9">
        <v>0</v>
      </c>
      <c r="Z59" s="9">
        <v>0</v>
      </c>
      <c r="AA59" s="9">
        <v>0</v>
      </c>
      <c r="AB59" s="9">
        <v>0</v>
      </c>
      <c r="AC59" s="9">
        <v>0</v>
      </c>
    </row>
    <row r="60" spans="1:29" x14ac:dyDescent="0.25">
      <c r="A60" s="3" t="s">
        <v>48</v>
      </c>
      <c r="B60" t="str">
        <f>"3227"</f>
        <v>3227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9">
        <v>0</v>
      </c>
      <c r="T60" s="9">
        <v>0</v>
      </c>
      <c r="U60" s="9">
        <v>0</v>
      </c>
      <c r="V60" s="9">
        <v>0</v>
      </c>
      <c r="W60" s="9">
        <v>0</v>
      </c>
      <c r="X60" s="9">
        <v>0</v>
      </c>
      <c r="Y60" s="9">
        <v>0</v>
      </c>
      <c r="Z60" s="9">
        <v>0</v>
      </c>
      <c r="AA60" s="9">
        <v>0</v>
      </c>
      <c r="AB60" s="9">
        <v>0</v>
      </c>
      <c r="AC60" s="9">
        <v>0</v>
      </c>
    </row>
    <row r="61" spans="1:29" x14ac:dyDescent="0.25">
      <c r="A61" s="3" t="s">
        <v>49</v>
      </c>
      <c r="B61" t="str">
        <f>"3228"</f>
        <v>3228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9">
        <v>0</v>
      </c>
      <c r="T61" s="9">
        <v>0</v>
      </c>
      <c r="U61" s="9">
        <v>0</v>
      </c>
      <c r="V61" s="9">
        <v>0</v>
      </c>
      <c r="W61" s="9">
        <v>0</v>
      </c>
      <c r="X61" s="9">
        <v>0</v>
      </c>
      <c r="Y61" s="9">
        <v>0</v>
      </c>
      <c r="Z61" s="9">
        <v>0</v>
      </c>
      <c r="AA61" s="9">
        <v>0</v>
      </c>
      <c r="AB61" s="9">
        <v>0</v>
      </c>
      <c r="AC61" s="9">
        <v>0</v>
      </c>
    </row>
    <row r="62" spans="1:29" x14ac:dyDescent="0.25">
      <c r="A62" s="1" t="s">
        <v>51</v>
      </c>
      <c r="B62" s="1" t="str">
        <f>"33"</f>
        <v>33</v>
      </c>
      <c r="C62" s="10">
        <v>138.69999999999999</v>
      </c>
      <c r="D62" s="10">
        <v>234.60000000000002</v>
      </c>
      <c r="E62" s="10">
        <v>291</v>
      </c>
      <c r="F62" s="10">
        <v>184.1</v>
      </c>
      <c r="G62" s="10">
        <v>237.48906249819987</v>
      </c>
      <c r="H62" s="10">
        <v>85.149720339800226</v>
      </c>
      <c r="I62" s="10">
        <v>83.800000000000011</v>
      </c>
      <c r="J62" s="10">
        <v>142.23000000000002</v>
      </c>
      <c r="K62" s="10">
        <v>140.70000000000002</v>
      </c>
      <c r="L62" s="10">
        <v>40.1</v>
      </c>
      <c r="M62" s="10">
        <v>-67.099999999999994</v>
      </c>
      <c r="N62" s="10">
        <v>-82.3</v>
      </c>
      <c r="O62" s="10">
        <v>12.200000000000003</v>
      </c>
      <c r="P62" s="10">
        <v>951.2</v>
      </c>
      <c r="Q62" s="10">
        <v>878.4</v>
      </c>
      <c r="R62" s="10">
        <v>1255.3000000000002</v>
      </c>
      <c r="S62" s="10">
        <v>572.59999999999991</v>
      </c>
      <c r="T62" s="10">
        <v>600.00000000000011</v>
      </c>
      <c r="U62" s="10">
        <v>210.39999999999998</v>
      </c>
      <c r="V62" s="10">
        <v>998.09999999999991</v>
      </c>
      <c r="W62" s="10">
        <v>933</v>
      </c>
      <c r="X62" s="10">
        <v>1049.5999999999999</v>
      </c>
      <c r="Y62" s="10">
        <v>1118.3000000000002</v>
      </c>
      <c r="Z62" s="10">
        <v>1119.5</v>
      </c>
      <c r="AA62" s="10">
        <v>1326.5</v>
      </c>
      <c r="AB62" s="10">
        <v>6354.8000000000011</v>
      </c>
      <c r="AC62" s="10">
        <v>2540.9</v>
      </c>
    </row>
    <row r="63" spans="1:29" x14ac:dyDescent="0.25">
      <c r="A63" s="2" t="s">
        <v>52</v>
      </c>
      <c r="B63" t="str">
        <f>"3301"</f>
        <v>3301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0</v>
      </c>
      <c r="AB63" s="9">
        <v>0</v>
      </c>
      <c r="AC63" s="9">
        <v>0</v>
      </c>
    </row>
    <row r="64" spans="1:29" x14ac:dyDescent="0.25">
      <c r="A64" s="2" t="s">
        <v>53</v>
      </c>
      <c r="B64" t="str">
        <f>"3302"</f>
        <v>3302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9">
        <v>0</v>
      </c>
      <c r="T64" s="9">
        <v>0</v>
      </c>
      <c r="U64" s="9">
        <v>0</v>
      </c>
      <c r="V64" s="9">
        <v>0</v>
      </c>
      <c r="W64" s="9">
        <v>0</v>
      </c>
      <c r="X64" s="9">
        <v>0</v>
      </c>
      <c r="Y64" s="9">
        <v>0</v>
      </c>
      <c r="Z64" s="9">
        <v>0</v>
      </c>
      <c r="AA64" s="9">
        <v>0</v>
      </c>
      <c r="AB64" s="9">
        <v>0</v>
      </c>
      <c r="AC64" s="9">
        <v>0</v>
      </c>
    </row>
    <row r="65" spans="1:29" x14ac:dyDescent="0.25">
      <c r="A65" s="2" t="s">
        <v>54</v>
      </c>
      <c r="B65" t="str">
        <f>"3303"</f>
        <v>3303</v>
      </c>
      <c r="C65" s="9">
        <v>0</v>
      </c>
      <c r="D65" s="9">
        <v>39.299999999999997</v>
      </c>
      <c r="E65" s="9">
        <v>10.199999999999999</v>
      </c>
      <c r="F65" s="9">
        <v>-11</v>
      </c>
      <c r="G65" s="9">
        <v>-0.64375300000006064</v>
      </c>
      <c r="H65" s="9">
        <v>-1.4</v>
      </c>
      <c r="I65" s="9">
        <v>0</v>
      </c>
      <c r="J65" s="9">
        <v>26.230000000000018</v>
      </c>
      <c r="K65" s="9">
        <v>10.8</v>
      </c>
      <c r="L65" s="9">
        <v>-9</v>
      </c>
      <c r="M65" s="9">
        <v>-32</v>
      </c>
      <c r="N65" s="9">
        <v>-20.399999999999999</v>
      </c>
      <c r="O65" s="9">
        <v>-20</v>
      </c>
      <c r="P65" s="9">
        <v>701.4</v>
      </c>
      <c r="Q65" s="9">
        <v>259.5</v>
      </c>
      <c r="R65" s="9">
        <v>171.9</v>
      </c>
      <c r="S65" s="9">
        <v>182.7</v>
      </c>
      <c r="T65" s="9">
        <v>49.1</v>
      </c>
      <c r="U65" s="9">
        <v>41.8</v>
      </c>
      <c r="V65" s="9">
        <v>572.79999999999995</v>
      </c>
      <c r="W65" s="9">
        <v>314.7</v>
      </c>
      <c r="X65" s="9">
        <v>378.4</v>
      </c>
      <c r="Y65" s="9">
        <v>399.5</v>
      </c>
      <c r="Z65" s="9">
        <v>422.3</v>
      </c>
      <c r="AA65" s="9">
        <v>948.8</v>
      </c>
      <c r="AB65" s="9">
        <v>2026.1</v>
      </c>
      <c r="AC65" s="9">
        <v>-319.10000000000002</v>
      </c>
    </row>
    <row r="66" spans="1:29" x14ac:dyDescent="0.25">
      <c r="A66" s="2" t="s">
        <v>55</v>
      </c>
      <c r="B66" t="str">
        <f>"3304"</f>
        <v>3304</v>
      </c>
      <c r="C66" s="9">
        <v>138.69999999999999</v>
      </c>
      <c r="D66" s="9">
        <v>195.3</v>
      </c>
      <c r="E66" s="9">
        <v>280.8</v>
      </c>
      <c r="F66" s="9">
        <v>195.1</v>
      </c>
      <c r="G66" s="9">
        <v>238.13281549819993</v>
      </c>
      <c r="H66" s="9">
        <v>86.549720339800231</v>
      </c>
      <c r="I66" s="9">
        <v>83.800000000000011</v>
      </c>
      <c r="J66" s="9">
        <v>116</v>
      </c>
      <c r="K66" s="9">
        <v>129.9</v>
      </c>
      <c r="L66" s="9">
        <v>49.1</v>
      </c>
      <c r="M66" s="9">
        <v>-35.1</v>
      </c>
      <c r="N66" s="9">
        <v>-61.9</v>
      </c>
      <c r="O66" s="9">
        <v>32.200000000000003</v>
      </c>
      <c r="P66" s="9">
        <v>249.8</v>
      </c>
      <c r="Q66" s="9">
        <v>618.9</v>
      </c>
      <c r="R66" s="9">
        <v>1083.4000000000001</v>
      </c>
      <c r="S66" s="9">
        <v>389.9</v>
      </c>
      <c r="T66" s="9">
        <v>550.90000000000009</v>
      </c>
      <c r="U66" s="9">
        <v>168.6</v>
      </c>
      <c r="V66" s="9">
        <v>425.3</v>
      </c>
      <c r="W66" s="9">
        <v>618.29999999999995</v>
      </c>
      <c r="X66" s="9">
        <v>671.2</v>
      </c>
      <c r="Y66" s="9">
        <v>718.80000000000007</v>
      </c>
      <c r="Z66" s="9">
        <v>697.19999999999993</v>
      </c>
      <c r="AA66" s="9">
        <v>377.7</v>
      </c>
      <c r="AB66" s="9">
        <v>4328.7000000000007</v>
      </c>
      <c r="AC66" s="9">
        <v>2860</v>
      </c>
    </row>
    <row r="67" spans="1:29" x14ac:dyDescent="0.25">
      <c r="A67" s="2" t="s">
        <v>56</v>
      </c>
      <c r="B67" t="str">
        <f>"3305"</f>
        <v>3305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9">
        <v>0</v>
      </c>
      <c r="T67" s="9">
        <v>0</v>
      </c>
      <c r="U67" s="9">
        <v>0</v>
      </c>
      <c r="V67" s="9">
        <v>0</v>
      </c>
      <c r="W67" s="9">
        <v>0</v>
      </c>
      <c r="X67" s="9">
        <v>0</v>
      </c>
      <c r="Y67" s="9">
        <v>0</v>
      </c>
      <c r="Z67" s="9">
        <v>0</v>
      </c>
      <c r="AA67" s="9">
        <v>0</v>
      </c>
      <c r="AB67" s="9">
        <v>0</v>
      </c>
      <c r="AC67" s="9">
        <v>0</v>
      </c>
    </row>
    <row r="68" spans="1:29" x14ac:dyDescent="0.25">
      <c r="A68" s="2" t="s">
        <v>57</v>
      </c>
      <c r="B68" t="str">
        <f>"3306"</f>
        <v>3306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9">
        <v>0</v>
      </c>
      <c r="T68" s="9">
        <v>0</v>
      </c>
      <c r="U68" s="9">
        <v>0</v>
      </c>
      <c r="V68" s="9">
        <v>0</v>
      </c>
      <c r="W68" s="9">
        <v>0</v>
      </c>
      <c r="X68" s="9">
        <v>0</v>
      </c>
      <c r="Y68" s="9">
        <v>0</v>
      </c>
      <c r="Z68" s="9">
        <v>0</v>
      </c>
      <c r="AA68" s="9">
        <v>0</v>
      </c>
      <c r="AB68" s="9">
        <v>0</v>
      </c>
      <c r="AC68" s="9">
        <v>0</v>
      </c>
    </row>
    <row r="69" spans="1:29" x14ac:dyDescent="0.25">
      <c r="A69" s="2" t="s">
        <v>58</v>
      </c>
      <c r="B69" t="str">
        <f>"3307"</f>
        <v>3307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>
        <v>0</v>
      </c>
      <c r="AB69" s="9">
        <v>0</v>
      </c>
      <c r="AC69" s="9">
        <v>0</v>
      </c>
    </row>
    <row r="70" spans="1:29" x14ac:dyDescent="0.25">
      <c r="A70" s="2" t="s">
        <v>59</v>
      </c>
      <c r="B70" t="str">
        <f>"3308"</f>
        <v>3308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9">
        <v>0</v>
      </c>
      <c r="Q70" s="9">
        <v>0</v>
      </c>
      <c r="R70" s="9">
        <v>0</v>
      </c>
      <c r="S70" s="9">
        <v>0</v>
      </c>
      <c r="T70" s="9">
        <v>0</v>
      </c>
      <c r="U70" s="9">
        <v>0</v>
      </c>
      <c r="V70" s="9">
        <v>0</v>
      </c>
      <c r="W70" s="9">
        <v>0</v>
      </c>
      <c r="X70" s="9">
        <v>0</v>
      </c>
      <c r="Y70" s="9">
        <v>0</v>
      </c>
      <c r="Z70" s="9">
        <v>0</v>
      </c>
      <c r="AA70" s="9">
        <v>0</v>
      </c>
      <c r="AB70" s="9">
        <v>0</v>
      </c>
      <c r="AC70" s="9">
        <v>0</v>
      </c>
    </row>
    <row r="71" spans="1:29" x14ac:dyDescent="0.25">
      <c r="A71" s="4" t="s">
        <v>60</v>
      </c>
      <c r="B71" s="1" t="str">
        <f>"331"</f>
        <v>331</v>
      </c>
      <c r="C71" s="10">
        <v>30.5</v>
      </c>
      <c r="D71" s="10">
        <v>144.80000000000001</v>
      </c>
      <c r="E71" s="10">
        <v>202.7</v>
      </c>
      <c r="F71" s="10">
        <v>115.19999999999999</v>
      </c>
      <c r="G71" s="10">
        <v>168.78906249819988</v>
      </c>
      <c r="H71" s="10">
        <v>89.949720339800223</v>
      </c>
      <c r="I71" s="10">
        <v>-32.9</v>
      </c>
      <c r="J71" s="10">
        <v>49.33000000000002</v>
      </c>
      <c r="K71" s="10">
        <v>50</v>
      </c>
      <c r="L71" s="10">
        <v>11.600000000000001</v>
      </c>
      <c r="M71" s="10">
        <v>-32.6</v>
      </c>
      <c r="N71" s="10">
        <v>-27.4</v>
      </c>
      <c r="O71" s="10">
        <v>-22.3</v>
      </c>
      <c r="P71" s="10">
        <v>-63.4</v>
      </c>
      <c r="Q71" s="10">
        <v>207.3</v>
      </c>
      <c r="R71" s="10">
        <v>102.80000000000001</v>
      </c>
      <c r="S71" s="10">
        <v>24.600000000000009</v>
      </c>
      <c r="T71" s="10">
        <v>5.3000000000000043</v>
      </c>
      <c r="U71" s="10">
        <v>76.199999999999989</v>
      </c>
      <c r="V71" s="10">
        <v>504.59999999999997</v>
      </c>
      <c r="W71" s="10">
        <v>256.7</v>
      </c>
      <c r="X71" s="10">
        <v>301.39999999999998</v>
      </c>
      <c r="Y71" s="10">
        <v>320.2</v>
      </c>
      <c r="Z71" s="10">
        <v>379.1</v>
      </c>
      <c r="AA71" s="10">
        <v>859.8</v>
      </c>
      <c r="AB71" s="10">
        <v>1992.3999999999999</v>
      </c>
      <c r="AC71" s="10">
        <v>-361.3</v>
      </c>
    </row>
    <row r="72" spans="1:29" x14ac:dyDescent="0.25">
      <c r="A72" s="3" t="s">
        <v>43</v>
      </c>
      <c r="B72" t="str">
        <f>"3312"</f>
        <v>3312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v>0</v>
      </c>
      <c r="Q72" s="9">
        <v>0</v>
      </c>
      <c r="R72" s="9">
        <v>0</v>
      </c>
      <c r="S72" s="9">
        <v>0</v>
      </c>
      <c r="T72" s="9">
        <v>0</v>
      </c>
      <c r="U72" s="9">
        <v>0</v>
      </c>
      <c r="V72" s="9">
        <v>0</v>
      </c>
      <c r="W72" s="9">
        <v>0</v>
      </c>
      <c r="X72" s="9">
        <v>0</v>
      </c>
      <c r="Y72" s="9">
        <v>0</v>
      </c>
      <c r="Z72" s="9">
        <v>0</v>
      </c>
      <c r="AA72" s="9">
        <v>0</v>
      </c>
      <c r="AB72" s="9">
        <v>0</v>
      </c>
      <c r="AC72" s="9">
        <v>0</v>
      </c>
    </row>
    <row r="73" spans="1:29" x14ac:dyDescent="0.25">
      <c r="A73" s="3" t="s">
        <v>44</v>
      </c>
      <c r="B73" t="str">
        <f>"3313"</f>
        <v>3313</v>
      </c>
      <c r="C73" s="9">
        <v>0</v>
      </c>
      <c r="D73" s="9">
        <v>39.299999999999997</v>
      </c>
      <c r="E73" s="9">
        <v>10.199999999999999</v>
      </c>
      <c r="F73" s="9">
        <v>-11</v>
      </c>
      <c r="G73" s="9">
        <v>-0.64375300000006064</v>
      </c>
      <c r="H73" s="9">
        <v>-1.4</v>
      </c>
      <c r="I73" s="9">
        <v>0</v>
      </c>
      <c r="J73" s="9">
        <v>26.230000000000018</v>
      </c>
      <c r="K73" s="9">
        <v>10.8</v>
      </c>
      <c r="L73" s="9">
        <v>-9</v>
      </c>
      <c r="M73" s="9">
        <v>-32</v>
      </c>
      <c r="N73" s="9">
        <v>-20.399999999999999</v>
      </c>
      <c r="O73" s="9">
        <v>-20</v>
      </c>
      <c r="P73" s="9">
        <v>-22.4</v>
      </c>
      <c r="Q73" s="9">
        <v>259.5</v>
      </c>
      <c r="R73" s="9">
        <v>171.9</v>
      </c>
      <c r="S73" s="9">
        <v>90.7</v>
      </c>
      <c r="T73" s="9">
        <v>49.1</v>
      </c>
      <c r="U73" s="9">
        <v>133.1</v>
      </c>
      <c r="V73" s="9">
        <v>572.79999999999995</v>
      </c>
      <c r="W73" s="9">
        <v>314.7</v>
      </c>
      <c r="X73" s="9">
        <v>378.4</v>
      </c>
      <c r="Y73" s="9">
        <v>399.5</v>
      </c>
      <c r="Z73" s="9">
        <v>422.3</v>
      </c>
      <c r="AA73" s="9">
        <v>948.8</v>
      </c>
      <c r="AB73" s="9">
        <v>2026.1</v>
      </c>
      <c r="AC73" s="9">
        <v>-325.5</v>
      </c>
    </row>
    <row r="74" spans="1:29" x14ac:dyDescent="0.25">
      <c r="A74" s="3" t="s">
        <v>45</v>
      </c>
      <c r="B74" t="str">
        <f>"3314"</f>
        <v>3314</v>
      </c>
      <c r="C74" s="9">
        <v>30.5</v>
      </c>
      <c r="D74" s="9">
        <v>105.5</v>
      </c>
      <c r="E74" s="9">
        <v>192.5</v>
      </c>
      <c r="F74" s="9">
        <v>126.19999999999999</v>
      </c>
      <c r="G74" s="9">
        <v>169.43281549819994</v>
      </c>
      <c r="H74" s="9">
        <v>91.349720339800228</v>
      </c>
      <c r="I74" s="9">
        <v>-32.9</v>
      </c>
      <c r="J74" s="9">
        <v>23.1</v>
      </c>
      <c r="K74" s="9">
        <v>39.200000000000003</v>
      </c>
      <c r="L74" s="9">
        <v>20.6</v>
      </c>
      <c r="M74" s="9">
        <v>-0.6</v>
      </c>
      <c r="N74" s="9">
        <v>-7</v>
      </c>
      <c r="O74" s="9">
        <v>-2.2999999999999998</v>
      </c>
      <c r="P74" s="9">
        <v>-41</v>
      </c>
      <c r="Q74" s="9">
        <v>-52.2</v>
      </c>
      <c r="R74" s="9">
        <v>-69.099999999999994</v>
      </c>
      <c r="S74" s="9">
        <v>-66.099999999999994</v>
      </c>
      <c r="T74" s="9">
        <v>-43.8</v>
      </c>
      <c r="U74" s="9">
        <v>-56.9</v>
      </c>
      <c r="V74" s="9">
        <v>-68.2</v>
      </c>
      <c r="W74" s="9">
        <v>-58</v>
      </c>
      <c r="X74" s="9">
        <v>-77</v>
      </c>
      <c r="Y74" s="9">
        <v>-79.3</v>
      </c>
      <c r="Z74" s="9">
        <v>-43.2</v>
      </c>
      <c r="AA74" s="9">
        <v>-89</v>
      </c>
      <c r="AB74" s="9">
        <v>-33.699999999999989</v>
      </c>
      <c r="AC74" s="9">
        <v>-35.799999999999997</v>
      </c>
    </row>
    <row r="75" spans="1:29" x14ac:dyDescent="0.25">
      <c r="A75" s="3" t="s">
        <v>46</v>
      </c>
      <c r="B75" t="str">
        <f>"3315"</f>
        <v>3315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  <c r="P75" s="9">
        <v>0</v>
      </c>
      <c r="Q75" s="9">
        <v>0</v>
      </c>
      <c r="R75" s="9">
        <v>0</v>
      </c>
      <c r="S75" s="9">
        <v>0</v>
      </c>
      <c r="T75" s="9">
        <v>0</v>
      </c>
      <c r="U75" s="9">
        <v>0</v>
      </c>
      <c r="V75" s="9">
        <v>0</v>
      </c>
      <c r="W75" s="9">
        <v>0</v>
      </c>
      <c r="X75" s="9">
        <v>0</v>
      </c>
      <c r="Y75" s="9">
        <v>0</v>
      </c>
      <c r="Z75" s="9">
        <v>0</v>
      </c>
      <c r="AA75" s="9">
        <v>0</v>
      </c>
      <c r="AB75" s="9">
        <v>0</v>
      </c>
      <c r="AC75" s="9">
        <v>0</v>
      </c>
    </row>
    <row r="76" spans="1:29" x14ac:dyDescent="0.25">
      <c r="A76" s="3" t="s">
        <v>47</v>
      </c>
      <c r="B76" t="str">
        <f>"3316"</f>
        <v>3316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9">
        <v>0</v>
      </c>
      <c r="P76" s="9">
        <v>0</v>
      </c>
      <c r="Q76" s="9">
        <v>0</v>
      </c>
      <c r="R76" s="9">
        <v>0</v>
      </c>
      <c r="S76" s="9">
        <v>0</v>
      </c>
      <c r="T76" s="9">
        <v>0</v>
      </c>
      <c r="U76" s="9">
        <v>0</v>
      </c>
      <c r="V76" s="9">
        <v>0</v>
      </c>
      <c r="W76" s="9">
        <v>0</v>
      </c>
      <c r="X76" s="9">
        <v>0</v>
      </c>
      <c r="Y76" s="9">
        <v>0</v>
      </c>
      <c r="Z76" s="9">
        <v>0</v>
      </c>
      <c r="AA76" s="9">
        <v>0</v>
      </c>
      <c r="AB76" s="9">
        <v>0</v>
      </c>
      <c r="AC76" s="9">
        <v>0</v>
      </c>
    </row>
    <row r="77" spans="1:29" x14ac:dyDescent="0.25">
      <c r="A77" s="3" t="s">
        <v>48</v>
      </c>
      <c r="B77" t="str">
        <f>"3317"</f>
        <v>3317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  <c r="O77" s="9">
        <v>0</v>
      </c>
      <c r="P77" s="9">
        <v>0</v>
      </c>
      <c r="Q77" s="9">
        <v>0</v>
      </c>
      <c r="R77" s="9">
        <v>0</v>
      </c>
      <c r="S77" s="9">
        <v>0</v>
      </c>
      <c r="T77" s="9">
        <v>0</v>
      </c>
      <c r="U77" s="9">
        <v>0</v>
      </c>
      <c r="V77" s="9">
        <v>0</v>
      </c>
      <c r="W77" s="9">
        <v>0</v>
      </c>
      <c r="X77" s="9">
        <v>0</v>
      </c>
      <c r="Y77" s="9">
        <v>0</v>
      </c>
      <c r="Z77" s="9">
        <v>0</v>
      </c>
      <c r="AA77" s="9">
        <v>0</v>
      </c>
      <c r="AB77" s="9">
        <v>0</v>
      </c>
      <c r="AC77" s="9">
        <v>0</v>
      </c>
    </row>
    <row r="78" spans="1:29" x14ac:dyDescent="0.25">
      <c r="A78" s="3" t="s">
        <v>61</v>
      </c>
      <c r="B78" t="str">
        <f>"3318"</f>
        <v>3318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v>0</v>
      </c>
      <c r="P78" s="9">
        <v>0</v>
      </c>
      <c r="Q78" s="9">
        <v>0</v>
      </c>
      <c r="R78" s="9">
        <v>0</v>
      </c>
      <c r="S78" s="9">
        <v>0</v>
      </c>
      <c r="T78" s="9">
        <v>0</v>
      </c>
      <c r="U78" s="9">
        <v>0</v>
      </c>
      <c r="V78" s="9">
        <v>0</v>
      </c>
      <c r="W78" s="9">
        <v>0</v>
      </c>
      <c r="X78" s="9">
        <v>0</v>
      </c>
      <c r="Y78" s="9">
        <v>0</v>
      </c>
      <c r="Z78" s="9">
        <v>0</v>
      </c>
      <c r="AA78" s="9">
        <v>0</v>
      </c>
      <c r="AB78" s="9">
        <v>0</v>
      </c>
      <c r="AC78" s="9">
        <v>0</v>
      </c>
    </row>
    <row r="79" spans="1:29" x14ac:dyDescent="0.25">
      <c r="A79" s="4" t="s">
        <v>62</v>
      </c>
      <c r="B79" s="1" t="str">
        <f>"332"</f>
        <v>332</v>
      </c>
      <c r="C79" s="10">
        <v>108.2</v>
      </c>
      <c r="D79" s="10">
        <v>89.8</v>
      </c>
      <c r="E79" s="10">
        <v>88.3</v>
      </c>
      <c r="F79" s="10">
        <v>68.900000000000006</v>
      </c>
      <c r="G79" s="10">
        <v>68.7</v>
      </c>
      <c r="H79" s="10">
        <v>-4.8</v>
      </c>
      <c r="I79" s="10">
        <v>116.7</v>
      </c>
      <c r="J79" s="10">
        <v>92.9</v>
      </c>
      <c r="K79" s="10">
        <v>90.7</v>
      </c>
      <c r="L79" s="10">
        <v>28.5</v>
      </c>
      <c r="M79" s="10">
        <v>-34.5</v>
      </c>
      <c r="N79" s="10">
        <v>-54.9</v>
      </c>
      <c r="O79" s="10">
        <v>34.5</v>
      </c>
      <c r="P79" s="10">
        <v>1014.5999999999999</v>
      </c>
      <c r="Q79" s="10">
        <v>671.1</v>
      </c>
      <c r="R79" s="10">
        <v>1152.5</v>
      </c>
      <c r="S79" s="10">
        <v>548</v>
      </c>
      <c r="T79" s="10">
        <v>594.70000000000005</v>
      </c>
      <c r="U79" s="10">
        <v>134.19999999999999</v>
      </c>
      <c r="V79" s="10">
        <v>493.5</v>
      </c>
      <c r="W79" s="10">
        <v>676.3</v>
      </c>
      <c r="X79" s="10">
        <v>748.2</v>
      </c>
      <c r="Y79" s="10">
        <v>798.1</v>
      </c>
      <c r="Z79" s="10">
        <v>740.4</v>
      </c>
      <c r="AA79" s="10">
        <v>466.7</v>
      </c>
      <c r="AB79" s="10">
        <v>4362.4000000000005</v>
      </c>
      <c r="AC79" s="10">
        <v>2902.2000000000003</v>
      </c>
    </row>
    <row r="80" spans="1:29" x14ac:dyDescent="0.25">
      <c r="A80" s="3" t="s">
        <v>63</v>
      </c>
      <c r="B80" t="str">
        <f>"3321"</f>
        <v>3321</v>
      </c>
      <c r="C80" s="9">
        <v>0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  <c r="P80" s="9">
        <v>0</v>
      </c>
      <c r="Q80" s="9">
        <v>0</v>
      </c>
      <c r="R80" s="9">
        <v>0</v>
      </c>
      <c r="S80" s="9">
        <v>0</v>
      </c>
      <c r="T80" s="9">
        <v>0</v>
      </c>
      <c r="U80" s="9">
        <v>0</v>
      </c>
      <c r="V80" s="9">
        <v>0</v>
      </c>
      <c r="W80" s="9">
        <v>0</v>
      </c>
      <c r="X80" s="9">
        <v>0</v>
      </c>
      <c r="Y80" s="9">
        <v>0</v>
      </c>
      <c r="Z80" s="9">
        <v>0</v>
      </c>
      <c r="AA80" s="9">
        <v>0</v>
      </c>
      <c r="AB80" s="9">
        <v>0</v>
      </c>
      <c r="AC80" s="9">
        <v>0</v>
      </c>
    </row>
    <row r="81" spans="1:29" x14ac:dyDescent="0.25">
      <c r="A81" s="3" t="s">
        <v>43</v>
      </c>
      <c r="B81" t="str">
        <f>"3322"</f>
        <v>3322</v>
      </c>
      <c r="C81" s="9">
        <v>0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v>0</v>
      </c>
      <c r="P81" s="9">
        <v>0</v>
      </c>
      <c r="Q81" s="9">
        <v>0</v>
      </c>
      <c r="R81" s="9">
        <v>0</v>
      </c>
      <c r="S81" s="9">
        <v>0</v>
      </c>
      <c r="T81" s="9">
        <v>0</v>
      </c>
      <c r="U81" s="9">
        <v>0</v>
      </c>
      <c r="V81" s="9">
        <v>0</v>
      </c>
      <c r="W81" s="9">
        <v>0</v>
      </c>
      <c r="X81" s="9">
        <v>0</v>
      </c>
      <c r="Y81" s="9">
        <v>0</v>
      </c>
      <c r="Z81" s="9">
        <v>0</v>
      </c>
      <c r="AA81" s="9">
        <v>0</v>
      </c>
      <c r="AB81" s="9">
        <v>0</v>
      </c>
      <c r="AC81" s="9">
        <v>0</v>
      </c>
    </row>
    <row r="82" spans="1:29" x14ac:dyDescent="0.25">
      <c r="A82" s="3" t="s">
        <v>44</v>
      </c>
      <c r="B82" t="str">
        <f>"3323"</f>
        <v>3323</v>
      </c>
      <c r="C82" s="9">
        <v>0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  <c r="O82" s="9">
        <v>0</v>
      </c>
      <c r="P82" s="9">
        <v>723.8</v>
      </c>
      <c r="Q82" s="9">
        <v>0</v>
      </c>
      <c r="R82" s="9">
        <v>0</v>
      </c>
      <c r="S82" s="9">
        <v>92</v>
      </c>
      <c r="T82" s="9">
        <v>0</v>
      </c>
      <c r="U82" s="9">
        <v>-91.3</v>
      </c>
      <c r="V82" s="9">
        <v>0</v>
      </c>
      <c r="W82" s="9">
        <v>0</v>
      </c>
      <c r="X82" s="9">
        <v>0</v>
      </c>
      <c r="Y82" s="9">
        <v>0</v>
      </c>
      <c r="Z82" s="9">
        <v>0</v>
      </c>
      <c r="AA82" s="9">
        <v>0</v>
      </c>
      <c r="AB82" s="9">
        <v>0</v>
      </c>
      <c r="AC82" s="9">
        <v>6.4</v>
      </c>
    </row>
    <row r="83" spans="1:29" x14ac:dyDescent="0.25">
      <c r="A83" s="3" t="s">
        <v>45</v>
      </c>
      <c r="B83" t="str">
        <f>"3324"</f>
        <v>3324</v>
      </c>
      <c r="C83" s="9">
        <v>108.2</v>
      </c>
      <c r="D83" s="9">
        <v>89.8</v>
      </c>
      <c r="E83" s="9">
        <v>88.3</v>
      </c>
      <c r="F83" s="9">
        <v>68.900000000000006</v>
      </c>
      <c r="G83" s="9">
        <v>68.7</v>
      </c>
      <c r="H83" s="9">
        <v>-4.8</v>
      </c>
      <c r="I83" s="9">
        <v>116.7</v>
      </c>
      <c r="J83" s="9">
        <v>92.9</v>
      </c>
      <c r="K83" s="9">
        <v>90.7</v>
      </c>
      <c r="L83" s="9">
        <v>28.5</v>
      </c>
      <c r="M83" s="9">
        <v>-34.5</v>
      </c>
      <c r="N83" s="9">
        <v>-54.9</v>
      </c>
      <c r="O83" s="9">
        <v>34.5</v>
      </c>
      <c r="P83" s="9">
        <v>290.8</v>
      </c>
      <c r="Q83" s="9">
        <v>671.1</v>
      </c>
      <c r="R83" s="9">
        <v>1152.5</v>
      </c>
      <c r="S83" s="9">
        <v>456</v>
      </c>
      <c r="T83" s="9">
        <v>594.70000000000005</v>
      </c>
      <c r="U83" s="9">
        <v>225.5</v>
      </c>
      <c r="V83" s="9">
        <v>493.5</v>
      </c>
      <c r="W83" s="9">
        <v>676.3</v>
      </c>
      <c r="X83" s="9">
        <v>748.2</v>
      </c>
      <c r="Y83" s="9">
        <v>798.1</v>
      </c>
      <c r="Z83" s="9">
        <v>740.4</v>
      </c>
      <c r="AA83" s="9">
        <v>466.7</v>
      </c>
      <c r="AB83" s="9">
        <v>4362.4000000000005</v>
      </c>
      <c r="AC83" s="9">
        <v>2895.8</v>
      </c>
    </row>
    <row r="84" spans="1:29" x14ac:dyDescent="0.25">
      <c r="A84" s="3" t="s">
        <v>46</v>
      </c>
      <c r="B84" t="str">
        <f>"3325"</f>
        <v>3325</v>
      </c>
      <c r="C84" s="9">
        <v>0</v>
      </c>
      <c r="D84" s="9">
        <v>0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9">
        <v>0</v>
      </c>
      <c r="P84" s="9">
        <v>0</v>
      </c>
      <c r="Q84" s="9">
        <v>0</v>
      </c>
      <c r="R84" s="9">
        <v>0</v>
      </c>
      <c r="S84" s="9">
        <v>0</v>
      </c>
      <c r="T84" s="9">
        <v>0</v>
      </c>
      <c r="U84" s="9">
        <v>0</v>
      </c>
      <c r="V84" s="9">
        <v>0</v>
      </c>
      <c r="W84" s="9">
        <v>0</v>
      </c>
      <c r="X84" s="9">
        <v>0</v>
      </c>
      <c r="Y84" s="9">
        <v>0</v>
      </c>
      <c r="Z84" s="9">
        <v>0</v>
      </c>
      <c r="AA84" s="9">
        <v>0</v>
      </c>
      <c r="AB84" s="9">
        <v>0</v>
      </c>
      <c r="AC84" s="9">
        <v>0</v>
      </c>
    </row>
    <row r="85" spans="1:29" x14ac:dyDescent="0.25">
      <c r="A85" s="3" t="s">
        <v>47</v>
      </c>
      <c r="B85" t="str">
        <f>"3326"</f>
        <v>3326</v>
      </c>
      <c r="C85" s="9">
        <v>0</v>
      </c>
      <c r="D85" s="9">
        <v>0</v>
      </c>
      <c r="E85" s="9">
        <v>0</v>
      </c>
      <c r="F85" s="9">
        <v>0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9">
        <v>0</v>
      </c>
      <c r="O85" s="9">
        <v>0</v>
      </c>
      <c r="P85" s="9">
        <v>0</v>
      </c>
      <c r="Q85" s="9">
        <v>0</v>
      </c>
      <c r="R85" s="9">
        <v>0</v>
      </c>
      <c r="S85" s="9">
        <v>0</v>
      </c>
      <c r="T85" s="9">
        <v>0</v>
      </c>
      <c r="U85" s="9">
        <v>0</v>
      </c>
      <c r="V85" s="9">
        <v>0</v>
      </c>
      <c r="W85" s="9">
        <v>0</v>
      </c>
      <c r="X85" s="9">
        <v>0</v>
      </c>
      <c r="Y85" s="9">
        <v>0</v>
      </c>
      <c r="Z85" s="9">
        <v>0</v>
      </c>
      <c r="AA85" s="9">
        <v>0</v>
      </c>
      <c r="AB85" s="9">
        <v>0</v>
      </c>
      <c r="AC85" s="9">
        <v>0</v>
      </c>
    </row>
    <row r="86" spans="1:29" x14ac:dyDescent="0.25">
      <c r="A86" s="3" t="s">
        <v>48</v>
      </c>
      <c r="B86" t="str">
        <f>"3327"</f>
        <v>3327</v>
      </c>
      <c r="C86" s="9">
        <v>0</v>
      </c>
      <c r="D86" s="9">
        <v>0</v>
      </c>
      <c r="E86" s="9">
        <v>0</v>
      </c>
      <c r="F86" s="9">
        <v>0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9">
        <v>0</v>
      </c>
      <c r="O86" s="9">
        <v>0</v>
      </c>
      <c r="P86" s="9">
        <v>0</v>
      </c>
      <c r="Q86" s="9">
        <v>0</v>
      </c>
      <c r="R86" s="9">
        <v>0</v>
      </c>
      <c r="S86" s="9">
        <v>0</v>
      </c>
      <c r="T86" s="9">
        <v>0</v>
      </c>
      <c r="U86" s="9">
        <v>0</v>
      </c>
      <c r="V86" s="9">
        <v>0</v>
      </c>
      <c r="W86" s="9">
        <v>0</v>
      </c>
      <c r="X86" s="9">
        <v>0</v>
      </c>
      <c r="Y86" s="9">
        <v>0</v>
      </c>
      <c r="Z86" s="9">
        <v>0</v>
      </c>
      <c r="AA86" s="9">
        <v>0</v>
      </c>
      <c r="AB86" s="9">
        <v>0</v>
      </c>
      <c r="AC86" s="9">
        <v>0</v>
      </c>
    </row>
    <row r="87" spans="1:29" x14ac:dyDescent="0.25">
      <c r="A87" s="3" t="s">
        <v>61</v>
      </c>
      <c r="B87" t="str">
        <f>"3328"</f>
        <v>3328</v>
      </c>
      <c r="C87" s="9">
        <v>0</v>
      </c>
      <c r="D87" s="9">
        <v>0</v>
      </c>
      <c r="E87" s="9">
        <v>0</v>
      </c>
      <c r="F87" s="9">
        <v>0</v>
      </c>
      <c r="G87" s="9">
        <v>0</v>
      </c>
      <c r="H87" s="9">
        <v>0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9">
        <v>0</v>
      </c>
      <c r="O87" s="9">
        <v>0</v>
      </c>
      <c r="P87" s="9">
        <v>0</v>
      </c>
      <c r="Q87" s="9">
        <v>0</v>
      </c>
      <c r="R87" s="9">
        <v>0</v>
      </c>
      <c r="S87" s="9">
        <v>0</v>
      </c>
      <c r="T87" s="9">
        <v>0</v>
      </c>
      <c r="U87" s="9">
        <v>0</v>
      </c>
      <c r="V87" s="9">
        <v>0</v>
      </c>
      <c r="W87" s="9">
        <v>0</v>
      </c>
      <c r="X87" s="9">
        <v>0</v>
      </c>
      <c r="Y87" s="9">
        <v>0</v>
      </c>
      <c r="Z87" s="9">
        <v>0</v>
      </c>
      <c r="AA87" s="9">
        <v>0</v>
      </c>
      <c r="AB87" s="9">
        <v>0</v>
      </c>
      <c r="AC87" s="9">
        <v>0</v>
      </c>
    </row>
    <row r="88" spans="1:29" x14ac:dyDescent="0.25">
      <c r="A88" s="6" t="s">
        <v>64</v>
      </c>
      <c r="B88" s="7" t="s">
        <v>3</v>
      </c>
      <c r="C88" s="14">
        <v>5.6843418860808015E-14</v>
      </c>
      <c r="D88" s="14">
        <v>5.6843418860808015E-14</v>
      </c>
      <c r="E88" s="14">
        <v>-1.1368683772161603E-13</v>
      </c>
      <c r="F88" s="14">
        <v>2.8421709430404007E-14</v>
      </c>
      <c r="G88" s="14">
        <v>3.5937501800333393E-2</v>
      </c>
      <c r="H88" s="14">
        <v>1.1279660199605246E-2</v>
      </c>
      <c r="I88" s="14">
        <v>-4.399999999998272E-2</v>
      </c>
      <c r="J88" s="14">
        <v>1.7053025658242404E-13</v>
      </c>
      <c r="K88" s="14">
        <v>-1.1368683772161603E-13</v>
      </c>
      <c r="L88" s="14">
        <v>-6.4659388954169117E-13</v>
      </c>
      <c r="M88" s="14">
        <v>4.6895820560166612E-13</v>
      </c>
      <c r="N88" s="14">
        <v>-2.4158453015843406E-13</v>
      </c>
      <c r="O88" s="14">
        <v>-8.5265128291212022E-13</v>
      </c>
      <c r="P88" s="14">
        <v>-2.2737367544323206E-13</v>
      </c>
      <c r="Q88" s="14">
        <v>2.2737367544323206E-13</v>
      </c>
      <c r="R88" s="14">
        <v>4.5474735088646412E-13</v>
      </c>
      <c r="S88" s="14">
        <v>6.8212102632969618E-13</v>
      </c>
      <c r="T88" s="14">
        <v>-2.1600499167107046E-12</v>
      </c>
      <c r="U88" s="14">
        <v>-9.3791641120333225E-13</v>
      </c>
      <c r="V88" s="14">
        <v>1.3642420526593924E-12</v>
      </c>
      <c r="W88" s="14">
        <v>-1.5916157281026244E-12</v>
      </c>
      <c r="X88" s="14">
        <v>-9.0949470177292824E-13</v>
      </c>
      <c r="Y88" s="14">
        <v>-6.8212102632969618E-13</v>
      </c>
      <c r="Z88" s="14">
        <v>4.5474735088646412E-13</v>
      </c>
      <c r="AA88" s="14">
        <v>-1.1368683772161603E-12</v>
      </c>
      <c r="AB88" s="14">
        <v>-1.8189894035458565E-12</v>
      </c>
      <c r="AC88" s="14">
        <v>1.3642420526593924E-12</v>
      </c>
    </row>
    <row r="90" spans="1:29" x14ac:dyDescent="0.25">
      <c r="A90" s="1" t="s">
        <v>77</v>
      </c>
    </row>
    <row r="91" spans="1:29" x14ac:dyDescent="0.25">
      <c r="A91" s="1" t="s">
        <v>78</v>
      </c>
      <c r="B91" s="1" t="str">
        <f>"7"</f>
        <v>7</v>
      </c>
      <c r="C91" s="1">
        <v>380.30000000000007</v>
      </c>
      <c r="D91" s="1">
        <v>718.40000000000009</v>
      </c>
      <c r="E91" s="1">
        <v>988.1</v>
      </c>
      <c r="F91" s="1">
        <v>906.60000000000014</v>
      </c>
      <c r="G91" s="1">
        <v>1056.0999999999999</v>
      </c>
      <c r="H91" s="1">
        <v>967</v>
      </c>
      <c r="I91" s="1">
        <v>1141.5</v>
      </c>
      <c r="J91" s="1">
        <v>1248.23</v>
      </c>
      <c r="K91" s="1">
        <v>1420.3000000000002</v>
      </c>
      <c r="L91" s="1">
        <v>2188.6000000000004</v>
      </c>
      <c r="M91" s="1">
        <v>2648.2</v>
      </c>
      <c r="N91" s="1">
        <v>3460.3999999999996</v>
      </c>
      <c r="O91" s="1">
        <v>4919.9999999999991</v>
      </c>
      <c r="P91" s="1">
        <v>6237.6</v>
      </c>
      <c r="Q91" s="1">
        <v>6636.5000000000009</v>
      </c>
      <c r="R91" s="1">
        <v>6801.2000000000007</v>
      </c>
      <c r="S91" s="1">
        <v>7084.6</v>
      </c>
      <c r="T91" s="1">
        <v>7714.7000000000007</v>
      </c>
      <c r="U91" s="1">
        <v>8268.1</v>
      </c>
      <c r="V91" s="1">
        <v>9507.9</v>
      </c>
      <c r="W91" s="1">
        <v>10668.400000000001</v>
      </c>
      <c r="X91" s="1">
        <v>11576.699999999999</v>
      </c>
      <c r="Y91" s="1">
        <v>12713.5</v>
      </c>
      <c r="Z91" s="1">
        <v>13131.300000000003</v>
      </c>
      <c r="AA91" s="1">
        <v>15209.399999999998</v>
      </c>
      <c r="AB91" s="1">
        <v>17868.399999999998</v>
      </c>
      <c r="AC91" s="1">
        <v>20006.400000000001</v>
      </c>
    </row>
    <row r="92" spans="1:29" x14ac:dyDescent="0.25">
      <c r="A92" s="2" t="s">
        <v>67</v>
      </c>
      <c r="B92" t="str">
        <f>"701"</f>
        <v>701</v>
      </c>
      <c r="C92">
        <v>63.5</v>
      </c>
      <c r="D92">
        <v>170.20000000000007</v>
      </c>
      <c r="E92">
        <v>272.70000000000005</v>
      </c>
      <c r="F92">
        <v>269.70000000000016</v>
      </c>
      <c r="G92">
        <v>262.10000000000002</v>
      </c>
      <c r="H92">
        <v>255.70000000000005</v>
      </c>
      <c r="I92">
        <v>327.8</v>
      </c>
      <c r="J92">
        <v>311.92999999999989</v>
      </c>
      <c r="K92">
        <v>408.50000000000011</v>
      </c>
      <c r="L92">
        <v>399.19999999999993</v>
      </c>
      <c r="M92">
        <v>524.1</v>
      </c>
      <c r="N92">
        <v>665.7</v>
      </c>
      <c r="O92">
        <v>647.69999999999993</v>
      </c>
      <c r="P92">
        <v>663.50000000000011</v>
      </c>
      <c r="Q92">
        <v>914</v>
      </c>
      <c r="R92">
        <v>909.10000000000014</v>
      </c>
      <c r="S92">
        <v>894.79999999999984</v>
      </c>
      <c r="T92">
        <v>938.3</v>
      </c>
      <c r="U92">
        <v>1075.6000000000004</v>
      </c>
      <c r="V92">
        <v>1220.5999999999999</v>
      </c>
      <c r="W92">
        <v>1480.3999999999999</v>
      </c>
      <c r="X92">
        <v>1577.1000000000001</v>
      </c>
      <c r="Y92">
        <v>1644.9</v>
      </c>
      <c r="Z92">
        <v>1622.3000000000002</v>
      </c>
      <c r="AA92">
        <v>1742.5000000000002</v>
      </c>
      <c r="AB92">
        <v>1827.3999999999994</v>
      </c>
      <c r="AC92">
        <v>1967.2000000000019</v>
      </c>
    </row>
    <row r="93" spans="1:29" x14ac:dyDescent="0.25">
      <c r="A93" s="2" t="s">
        <v>68</v>
      </c>
      <c r="B93" t="str">
        <f>"702"</f>
        <v>702</v>
      </c>
      <c r="C93">
        <v>39.6</v>
      </c>
      <c r="D93">
        <v>69.7</v>
      </c>
      <c r="E93">
        <v>68</v>
      </c>
      <c r="F93">
        <v>57.1</v>
      </c>
      <c r="G93">
        <v>40.200000000000003</v>
      </c>
      <c r="H93">
        <v>29.7</v>
      </c>
      <c r="I93">
        <v>37.1</v>
      </c>
      <c r="J93">
        <v>49</v>
      </c>
      <c r="K93">
        <v>61.199999999999996</v>
      </c>
      <c r="L93">
        <v>160.39999999999998</v>
      </c>
      <c r="M93">
        <v>396.00000000000006</v>
      </c>
      <c r="N93">
        <v>722.2</v>
      </c>
      <c r="O93">
        <v>1498.1999999999998</v>
      </c>
      <c r="P93">
        <v>1552.1</v>
      </c>
      <c r="Q93">
        <v>1047.0999999999999</v>
      </c>
      <c r="R93">
        <v>675.80000000000007</v>
      </c>
      <c r="S93">
        <v>720.59999999999991</v>
      </c>
      <c r="T93">
        <v>717.9</v>
      </c>
      <c r="U93">
        <v>638.20000000000005</v>
      </c>
      <c r="V93">
        <v>648.9</v>
      </c>
      <c r="W93">
        <v>665.1</v>
      </c>
      <c r="X93">
        <v>733.69999999999993</v>
      </c>
      <c r="Y93">
        <v>702.39999999999986</v>
      </c>
      <c r="Z93">
        <v>733.9</v>
      </c>
      <c r="AA93">
        <v>809.4</v>
      </c>
      <c r="AB93">
        <v>911.5</v>
      </c>
      <c r="AC93">
        <v>1056.6999999999998</v>
      </c>
    </row>
    <row r="94" spans="1:29" x14ac:dyDescent="0.25">
      <c r="A94" s="2" t="s">
        <v>69</v>
      </c>
      <c r="B94" t="str">
        <f>"703"</f>
        <v>703</v>
      </c>
      <c r="C94">
        <v>40.4</v>
      </c>
      <c r="D94">
        <v>72.2</v>
      </c>
      <c r="E94">
        <v>99.3</v>
      </c>
      <c r="F94">
        <v>74.900000000000006</v>
      </c>
      <c r="G94">
        <v>123</v>
      </c>
      <c r="H94">
        <v>75.2</v>
      </c>
      <c r="I94">
        <v>93.5</v>
      </c>
      <c r="J94">
        <v>100</v>
      </c>
      <c r="K94">
        <v>113.6</v>
      </c>
      <c r="L94">
        <v>272.10000000000002</v>
      </c>
      <c r="M94">
        <v>286.60000000000002</v>
      </c>
      <c r="N94">
        <v>382.70000000000005</v>
      </c>
      <c r="O94">
        <v>725.4</v>
      </c>
      <c r="P94">
        <v>1010.5000000000001</v>
      </c>
      <c r="Q94">
        <v>882.6</v>
      </c>
      <c r="R94">
        <v>865.69999999999993</v>
      </c>
      <c r="S94">
        <v>880.5</v>
      </c>
      <c r="T94">
        <v>909.3</v>
      </c>
      <c r="U94">
        <v>1032.2</v>
      </c>
      <c r="V94">
        <v>1145.8000000000002</v>
      </c>
      <c r="W94">
        <v>1331.7000000000003</v>
      </c>
      <c r="X94">
        <v>1346.1</v>
      </c>
      <c r="Y94">
        <v>1398.5</v>
      </c>
      <c r="Z94">
        <v>1390.3999999999999</v>
      </c>
      <c r="AA94">
        <v>1465.1</v>
      </c>
      <c r="AB94">
        <v>1476.7000000000003</v>
      </c>
      <c r="AC94">
        <v>1637.8999999999996</v>
      </c>
    </row>
    <row r="95" spans="1:29" x14ac:dyDescent="0.25">
      <c r="A95" s="2" t="s">
        <v>70</v>
      </c>
      <c r="B95" t="str">
        <f>"704"</f>
        <v>704</v>
      </c>
      <c r="C95">
        <v>56.599999999999994</v>
      </c>
      <c r="D95">
        <v>64.599999999999994</v>
      </c>
      <c r="E95">
        <v>66.499999999999986</v>
      </c>
      <c r="F95">
        <v>20.200000000000003</v>
      </c>
      <c r="G95">
        <v>96</v>
      </c>
      <c r="H95">
        <v>134.19999999999999</v>
      </c>
      <c r="I95">
        <v>67.300000000000011</v>
      </c>
      <c r="J95">
        <v>73.400000000000006</v>
      </c>
      <c r="K95">
        <v>68.499999999999986</v>
      </c>
      <c r="L95">
        <v>113.10000000000001</v>
      </c>
      <c r="M95">
        <v>-49.200000000000216</v>
      </c>
      <c r="N95">
        <v>-247.00000000000006</v>
      </c>
      <c r="O95">
        <v>-232.70000000000022</v>
      </c>
      <c r="P95">
        <v>150.10000000000002</v>
      </c>
      <c r="Q95">
        <v>833</v>
      </c>
      <c r="R95">
        <v>882.30000000000007</v>
      </c>
      <c r="S95">
        <v>764.3</v>
      </c>
      <c r="T95">
        <v>1264.7</v>
      </c>
      <c r="U95">
        <v>1053.4000000000001</v>
      </c>
      <c r="V95">
        <v>1279.5</v>
      </c>
      <c r="W95">
        <v>1089.6999999999998</v>
      </c>
      <c r="X95">
        <v>1291.6000000000001</v>
      </c>
      <c r="Y95">
        <v>1958.1000000000001</v>
      </c>
      <c r="Z95">
        <v>2179.2000000000003</v>
      </c>
      <c r="AA95">
        <v>2826.9</v>
      </c>
      <c r="AB95">
        <v>3251.7999999999997</v>
      </c>
      <c r="AC95">
        <v>3414.9999999999995</v>
      </c>
    </row>
    <row r="96" spans="1:29" x14ac:dyDescent="0.25">
      <c r="A96" s="2" t="s">
        <v>71</v>
      </c>
      <c r="B96" t="str">
        <f>"705"</f>
        <v>705</v>
      </c>
      <c r="C96" s="15" t="s">
        <v>66</v>
      </c>
      <c r="D96" s="15" t="s">
        <v>66</v>
      </c>
      <c r="E96" s="15" t="s">
        <v>66</v>
      </c>
      <c r="F96" s="15" t="s">
        <v>66</v>
      </c>
      <c r="G96" s="15" t="s">
        <v>66</v>
      </c>
      <c r="H96" s="15" t="s">
        <v>66</v>
      </c>
      <c r="I96" s="15" t="s">
        <v>66</v>
      </c>
      <c r="J96" s="15" t="s">
        <v>66</v>
      </c>
      <c r="K96" s="15" t="s">
        <v>66</v>
      </c>
      <c r="L96" s="15" t="s">
        <v>66</v>
      </c>
      <c r="M96" s="15" t="s">
        <v>66</v>
      </c>
      <c r="N96">
        <v>19.100000000000001</v>
      </c>
      <c r="O96">
        <v>77.100000000000009</v>
      </c>
      <c r="P96">
        <v>87.999999999999986</v>
      </c>
      <c r="Q96">
        <v>114.9</v>
      </c>
      <c r="R96">
        <v>123.99999999999999</v>
      </c>
      <c r="S96">
        <v>110.80000000000001</v>
      </c>
      <c r="T96">
        <v>88.500000000000014</v>
      </c>
      <c r="U96">
        <v>153.5</v>
      </c>
      <c r="V96">
        <v>192.7</v>
      </c>
      <c r="W96">
        <v>183.3</v>
      </c>
      <c r="X96">
        <v>197.5</v>
      </c>
      <c r="Y96">
        <v>202.7</v>
      </c>
      <c r="Z96">
        <v>187.9</v>
      </c>
      <c r="AA96">
        <v>306.8</v>
      </c>
      <c r="AB96">
        <v>351.3</v>
      </c>
      <c r="AC96">
        <v>444.1</v>
      </c>
    </row>
    <row r="97" spans="1:29" x14ac:dyDescent="0.25">
      <c r="A97" s="2" t="s">
        <v>72</v>
      </c>
      <c r="B97" t="str">
        <f>"706"</f>
        <v>706</v>
      </c>
      <c r="C97">
        <v>31.2</v>
      </c>
      <c r="D97">
        <v>49.6</v>
      </c>
      <c r="E97">
        <v>56.599999999999994</v>
      </c>
      <c r="F97">
        <v>60.4</v>
      </c>
      <c r="G97">
        <v>60</v>
      </c>
      <c r="H97">
        <v>49.5</v>
      </c>
      <c r="I97">
        <v>63.9</v>
      </c>
      <c r="J97">
        <v>77.5</v>
      </c>
      <c r="K97">
        <v>62.4</v>
      </c>
      <c r="L97">
        <v>140.60000000000002</v>
      </c>
      <c r="M97">
        <v>262.7</v>
      </c>
      <c r="N97">
        <v>449</v>
      </c>
      <c r="O97">
        <v>498.69999999999993</v>
      </c>
      <c r="P97">
        <v>494.8</v>
      </c>
      <c r="Q97">
        <v>349.7</v>
      </c>
      <c r="R97">
        <v>544.20000000000005</v>
      </c>
      <c r="S97">
        <v>697.1</v>
      </c>
      <c r="T97">
        <v>494.49999999999994</v>
      </c>
      <c r="U97">
        <v>319.79999999999995</v>
      </c>
      <c r="V97">
        <v>322.7</v>
      </c>
      <c r="W97">
        <v>410.1</v>
      </c>
      <c r="X97">
        <v>459.30000000000007</v>
      </c>
      <c r="Y97">
        <v>450.40000000000003</v>
      </c>
      <c r="Z97">
        <v>383.9</v>
      </c>
      <c r="AA97">
        <v>586.5</v>
      </c>
      <c r="AB97">
        <v>800.59999999999991</v>
      </c>
      <c r="AC97">
        <v>945.99999999999989</v>
      </c>
    </row>
    <row r="98" spans="1:29" x14ac:dyDescent="0.25">
      <c r="A98" s="2" t="s">
        <v>73</v>
      </c>
      <c r="B98" t="str">
        <f>"707"</f>
        <v>707</v>
      </c>
      <c r="C98">
        <v>23.700000000000003</v>
      </c>
      <c r="D98">
        <v>28.5</v>
      </c>
      <c r="E98">
        <v>39.5</v>
      </c>
      <c r="F98">
        <v>40.299999999999997</v>
      </c>
      <c r="G98">
        <v>31.7</v>
      </c>
      <c r="H98">
        <v>38.1</v>
      </c>
      <c r="I98">
        <v>55.7</v>
      </c>
      <c r="J98">
        <v>75.199999999999989</v>
      </c>
      <c r="K98">
        <v>29.5</v>
      </c>
      <c r="L98">
        <v>95.4</v>
      </c>
      <c r="M98">
        <v>204.3</v>
      </c>
      <c r="N98">
        <v>225.8</v>
      </c>
      <c r="O98">
        <v>251.2</v>
      </c>
      <c r="P98">
        <v>313</v>
      </c>
      <c r="Q98">
        <v>363.80000000000007</v>
      </c>
      <c r="R98">
        <v>454.79999999999995</v>
      </c>
      <c r="S98">
        <v>398.70000000000005</v>
      </c>
      <c r="T98">
        <v>416</v>
      </c>
      <c r="U98">
        <v>531.19999999999993</v>
      </c>
      <c r="V98">
        <v>704.2</v>
      </c>
      <c r="W98">
        <v>923.00000000000023</v>
      </c>
      <c r="X98">
        <v>1063.7</v>
      </c>
      <c r="Y98">
        <v>1154.8000000000002</v>
      </c>
      <c r="Z98">
        <v>1233.8</v>
      </c>
      <c r="AA98">
        <v>1340.6</v>
      </c>
      <c r="AB98">
        <v>1810</v>
      </c>
      <c r="AC98">
        <v>2617.6999999999998</v>
      </c>
    </row>
    <row r="99" spans="1:29" x14ac:dyDescent="0.25">
      <c r="A99" s="2" t="s">
        <v>74</v>
      </c>
      <c r="B99" t="str">
        <f>"708"</f>
        <v>708</v>
      </c>
      <c r="C99">
        <v>16.100000000000001</v>
      </c>
      <c r="D99">
        <v>29.4</v>
      </c>
      <c r="E99">
        <v>53.2</v>
      </c>
      <c r="F99">
        <v>48.3</v>
      </c>
      <c r="G99">
        <v>45.3</v>
      </c>
      <c r="H99">
        <v>46.3</v>
      </c>
      <c r="I99">
        <v>47.3</v>
      </c>
      <c r="J99">
        <v>61</v>
      </c>
      <c r="K99">
        <v>49.7</v>
      </c>
      <c r="L99">
        <v>80.400000000000006</v>
      </c>
      <c r="M99">
        <v>107.5</v>
      </c>
      <c r="N99">
        <v>139.00000000000003</v>
      </c>
      <c r="O99">
        <v>176.89999999999998</v>
      </c>
      <c r="P99">
        <v>202.10000000000002</v>
      </c>
      <c r="Q99">
        <v>239.5</v>
      </c>
      <c r="R99">
        <v>312.10000000000002</v>
      </c>
      <c r="S99">
        <v>409.6</v>
      </c>
      <c r="T99">
        <v>395.60000000000008</v>
      </c>
      <c r="U99">
        <v>470.6</v>
      </c>
      <c r="V99">
        <v>417.4</v>
      </c>
      <c r="W99">
        <v>613.5</v>
      </c>
      <c r="X99">
        <v>512.20000000000005</v>
      </c>
      <c r="Y99">
        <v>514.5</v>
      </c>
      <c r="Z99">
        <v>606.00000000000011</v>
      </c>
      <c r="AA99">
        <v>644.79999999999995</v>
      </c>
      <c r="AB99">
        <v>577.1</v>
      </c>
      <c r="AC99">
        <v>725.59999999999991</v>
      </c>
    </row>
    <row r="100" spans="1:29" x14ac:dyDescent="0.25">
      <c r="A100" s="2" t="s">
        <v>75</v>
      </c>
      <c r="B100" t="str">
        <f>"709"</f>
        <v>709</v>
      </c>
      <c r="C100">
        <v>39.799999999999997</v>
      </c>
      <c r="D100">
        <v>78.099999999999994</v>
      </c>
      <c r="E100">
        <v>112.89999999999999</v>
      </c>
      <c r="F100">
        <v>115</v>
      </c>
      <c r="G100">
        <v>139.1</v>
      </c>
      <c r="H100">
        <v>130.1</v>
      </c>
      <c r="I100">
        <v>142.69999999999999</v>
      </c>
      <c r="J100">
        <v>173.7</v>
      </c>
      <c r="K100">
        <v>164.1</v>
      </c>
      <c r="L100">
        <v>286.3</v>
      </c>
      <c r="M100">
        <v>288.7</v>
      </c>
      <c r="N100">
        <v>413.89999999999986</v>
      </c>
      <c r="O100">
        <v>458.2000000000001</v>
      </c>
      <c r="P100">
        <v>553.80000000000007</v>
      </c>
      <c r="Q100">
        <v>579.6</v>
      </c>
      <c r="R100">
        <v>611.79999999999995</v>
      </c>
      <c r="S100">
        <v>656.40000000000009</v>
      </c>
      <c r="T100">
        <v>757.60000000000014</v>
      </c>
      <c r="U100">
        <v>993.09999999999991</v>
      </c>
      <c r="V100">
        <v>1189.2</v>
      </c>
      <c r="W100">
        <v>1505.3</v>
      </c>
      <c r="X100">
        <v>1737.6999999999998</v>
      </c>
      <c r="Y100">
        <v>1921.6</v>
      </c>
      <c r="Z100">
        <v>1874.1000000000001</v>
      </c>
      <c r="AA100">
        <v>2150.9</v>
      </c>
      <c r="AB100">
        <v>2156.1999999999998</v>
      </c>
      <c r="AC100">
        <v>2494.6</v>
      </c>
    </row>
    <row r="101" spans="1:29" x14ac:dyDescent="0.25">
      <c r="A101" s="2" t="s">
        <v>76</v>
      </c>
      <c r="B101" t="str">
        <f>"710"</f>
        <v>710</v>
      </c>
      <c r="C101">
        <v>69.400000000000006</v>
      </c>
      <c r="D101">
        <v>156.10000000000002</v>
      </c>
      <c r="E101">
        <v>219.39999999999998</v>
      </c>
      <c r="F101">
        <v>220.7</v>
      </c>
      <c r="G101">
        <v>258.7</v>
      </c>
      <c r="H101">
        <v>208.2</v>
      </c>
      <c r="I101">
        <v>306.2</v>
      </c>
      <c r="J101">
        <v>326.5</v>
      </c>
      <c r="K101">
        <v>462.79999999999995</v>
      </c>
      <c r="L101">
        <v>641.09999999999991</v>
      </c>
      <c r="M101">
        <v>627.5</v>
      </c>
      <c r="N101">
        <v>689.99999999999989</v>
      </c>
      <c r="O101">
        <v>819.3</v>
      </c>
      <c r="P101">
        <v>1209.6999999999998</v>
      </c>
      <c r="Q101">
        <v>1312.3</v>
      </c>
      <c r="R101">
        <v>1421.3999999999999</v>
      </c>
      <c r="S101">
        <v>1551.7999999999997</v>
      </c>
      <c r="T101">
        <v>1732.3</v>
      </c>
      <c r="U101">
        <v>2000.4999999999995</v>
      </c>
      <c r="V101">
        <v>2386.9</v>
      </c>
      <c r="W101">
        <v>2466.3000000000002</v>
      </c>
      <c r="X101">
        <v>2657.7999999999997</v>
      </c>
      <c r="Y101">
        <v>2765.6000000000004</v>
      </c>
      <c r="Z101">
        <v>2919.8</v>
      </c>
      <c r="AA101">
        <v>3335.9</v>
      </c>
      <c r="AB101">
        <v>4705.7999999999993</v>
      </c>
      <c r="AC101">
        <v>4701.6000000000004</v>
      </c>
    </row>
    <row r="103" spans="1:29" x14ac:dyDescent="0.25">
      <c r="A103" s="19" t="s">
        <v>97</v>
      </c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x14ac:dyDescent="0.25">
      <c r="A104" s="16" t="s">
        <v>98</v>
      </c>
      <c r="B104" s="1" t="s">
        <v>99</v>
      </c>
      <c r="C104" s="20" t="s">
        <v>66</v>
      </c>
      <c r="D104" s="20" t="s">
        <v>66</v>
      </c>
      <c r="E104" s="20" t="s">
        <v>66</v>
      </c>
      <c r="F104" s="20" t="s">
        <v>66</v>
      </c>
      <c r="G104" s="20" t="s">
        <v>66</v>
      </c>
      <c r="H104" s="20" t="s">
        <v>66</v>
      </c>
      <c r="I104" s="20" t="s">
        <v>66</v>
      </c>
      <c r="J104" s="20" t="s">
        <v>66</v>
      </c>
      <c r="K104" s="20" t="s">
        <v>66</v>
      </c>
      <c r="L104" s="20" t="s">
        <v>66</v>
      </c>
      <c r="M104" s="20" t="s">
        <v>66</v>
      </c>
      <c r="N104" s="20" t="s">
        <v>66</v>
      </c>
      <c r="O104" s="20" t="s">
        <v>66</v>
      </c>
      <c r="P104" s="20" t="s">
        <v>66</v>
      </c>
      <c r="Q104" s="20" t="s">
        <v>66</v>
      </c>
      <c r="R104" s="20" t="s">
        <v>66</v>
      </c>
      <c r="S104" s="20" t="s">
        <v>66</v>
      </c>
      <c r="T104" s="20" t="s">
        <v>66</v>
      </c>
      <c r="U104" s="20" t="s">
        <v>66</v>
      </c>
      <c r="V104" s="20" t="s">
        <v>66</v>
      </c>
      <c r="W104" s="20" t="s">
        <v>66</v>
      </c>
      <c r="X104" s="20" t="s">
        <v>66</v>
      </c>
      <c r="Y104" s="20" t="s">
        <v>66</v>
      </c>
      <c r="Z104" s="20" t="s">
        <v>66</v>
      </c>
      <c r="AA104" s="20">
        <v>15344.699999999997</v>
      </c>
      <c r="AB104" s="20">
        <v>12023.199999999997</v>
      </c>
      <c r="AC104" s="20">
        <v>15231.199999999997</v>
      </c>
    </row>
    <row r="105" spans="1:29" x14ac:dyDescent="0.25">
      <c r="A105" s="16" t="s">
        <v>82</v>
      </c>
      <c r="B105" s="1" t="s">
        <v>100</v>
      </c>
      <c r="C105" s="20" t="s">
        <v>66</v>
      </c>
      <c r="D105" s="20" t="s">
        <v>66</v>
      </c>
      <c r="E105" s="20" t="s">
        <v>66</v>
      </c>
      <c r="F105" s="20" t="s">
        <v>66</v>
      </c>
      <c r="G105" s="20" t="s">
        <v>66</v>
      </c>
      <c r="H105" s="20" t="s">
        <v>66</v>
      </c>
      <c r="I105" s="20" t="s">
        <v>66</v>
      </c>
      <c r="J105" s="20" t="s">
        <v>66</v>
      </c>
      <c r="K105" s="20" t="s">
        <v>66</v>
      </c>
      <c r="L105" s="20" t="s">
        <v>66</v>
      </c>
      <c r="M105" s="20" t="s">
        <v>66</v>
      </c>
      <c r="N105" s="20" t="s">
        <v>66</v>
      </c>
      <c r="O105" s="20" t="s">
        <v>66</v>
      </c>
      <c r="P105" s="20" t="s">
        <v>66</v>
      </c>
      <c r="Q105" s="20" t="s">
        <v>66</v>
      </c>
      <c r="R105" s="20" t="s">
        <v>66</v>
      </c>
      <c r="S105" s="20" t="s">
        <v>66</v>
      </c>
      <c r="T105" s="20" t="s">
        <v>66</v>
      </c>
      <c r="U105" s="20" t="s">
        <v>66</v>
      </c>
      <c r="V105" s="20" t="s">
        <v>66</v>
      </c>
      <c r="W105" s="20" t="s">
        <v>66</v>
      </c>
      <c r="X105" s="20" t="s">
        <v>66</v>
      </c>
      <c r="Y105" s="20" t="s">
        <v>66</v>
      </c>
      <c r="Z105" s="20" t="s">
        <v>66</v>
      </c>
      <c r="AA105" s="20">
        <v>26089</v>
      </c>
      <c r="AB105" s="20">
        <v>29617.699999999997</v>
      </c>
      <c r="AC105" s="20">
        <v>35043.5</v>
      </c>
    </row>
    <row r="106" spans="1:29" x14ac:dyDescent="0.25">
      <c r="A106" s="17" t="s">
        <v>83</v>
      </c>
      <c r="B106" s="1" t="s">
        <v>101</v>
      </c>
      <c r="C106" s="20" t="s">
        <v>66</v>
      </c>
      <c r="D106" s="20" t="s">
        <v>66</v>
      </c>
      <c r="E106" s="20" t="s">
        <v>66</v>
      </c>
      <c r="F106" s="20" t="s">
        <v>66</v>
      </c>
      <c r="G106" s="20" t="s">
        <v>66</v>
      </c>
      <c r="H106" s="20" t="s">
        <v>66</v>
      </c>
      <c r="I106" s="20" t="s">
        <v>66</v>
      </c>
      <c r="J106" s="20" t="s">
        <v>66</v>
      </c>
      <c r="K106" s="20" t="s">
        <v>66</v>
      </c>
      <c r="L106" s="20" t="s">
        <v>66</v>
      </c>
      <c r="M106" s="20" t="s">
        <v>66</v>
      </c>
      <c r="N106" s="20" t="s">
        <v>66</v>
      </c>
      <c r="O106" s="20" t="s">
        <v>66</v>
      </c>
      <c r="P106" s="20" t="s">
        <v>66</v>
      </c>
      <c r="Q106" s="20" t="s">
        <v>66</v>
      </c>
      <c r="R106" s="20" t="s">
        <v>66</v>
      </c>
      <c r="S106" s="20" t="s">
        <v>66</v>
      </c>
      <c r="T106" s="20" t="s">
        <v>66</v>
      </c>
      <c r="U106" s="20" t="s">
        <v>66</v>
      </c>
      <c r="V106" s="20" t="s">
        <v>66</v>
      </c>
      <c r="W106" s="20" t="s">
        <v>66</v>
      </c>
      <c r="X106" s="20" t="s">
        <v>66</v>
      </c>
      <c r="Y106" s="20" t="s">
        <v>66</v>
      </c>
      <c r="Z106" s="20" t="s">
        <v>66</v>
      </c>
      <c r="AA106" s="20">
        <v>19451.800000000003</v>
      </c>
      <c r="AB106" s="20">
        <v>21797.399999999998</v>
      </c>
      <c r="AC106" s="20">
        <v>26720.999999999996</v>
      </c>
    </row>
    <row r="107" spans="1:29" x14ac:dyDescent="0.25">
      <c r="A107" s="18" t="s">
        <v>84</v>
      </c>
      <c r="B107" t="s">
        <v>102</v>
      </c>
      <c r="C107" s="11" t="s">
        <v>66</v>
      </c>
      <c r="D107" s="11" t="s">
        <v>66</v>
      </c>
      <c r="E107" s="11" t="s">
        <v>66</v>
      </c>
      <c r="F107" s="11" t="s">
        <v>66</v>
      </c>
      <c r="G107" s="11" t="s">
        <v>66</v>
      </c>
      <c r="H107" s="11" t="s">
        <v>66</v>
      </c>
      <c r="I107" s="11" t="s">
        <v>66</v>
      </c>
      <c r="J107" s="11" t="s">
        <v>66</v>
      </c>
      <c r="K107" s="11" t="s">
        <v>66</v>
      </c>
      <c r="L107" s="11" t="s">
        <v>66</v>
      </c>
      <c r="M107" s="11" t="s">
        <v>66</v>
      </c>
      <c r="N107" s="11" t="s">
        <v>66</v>
      </c>
      <c r="O107" s="11" t="s">
        <v>66</v>
      </c>
      <c r="P107" s="11" t="s">
        <v>66</v>
      </c>
      <c r="Q107" s="11" t="s">
        <v>66</v>
      </c>
      <c r="R107" s="11" t="s">
        <v>66</v>
      </c>
      <c r="S107" s="11" t="s">
        <v>66</v>
      </c>
      <c r="T107" s="11" t="s">
        <v>66</v>
      </c>
      <c r="U107" s="11" t="s">
        <v>66</v>
      </c>
      <c r="V107" s="11" t="s">
        <v>66</v>
      </c>
      <c r="W107" s="11" t="s">
        <v>66</v>
      </c>
      <c r="X107" s="11" t="s">
        <v>66</v>
      </c>
      <c r="Y107" s="11" t="s">
        <v>66</v>
      </c>
      <c r="Z107" s="11" t="s">
        <v>66</v>
      </c>
      <c r="AA107" s="11">
        <v>16735.2</v>
      </c>
      <c r="AB107" s="11">
        <v>19126.8</v>
      </c>
      <c r="AC107" s="11">
        <v>23867.3</v>
      </c>
    </row>
    <row r="108" spans="1:29" x14ac:dyDescent="0.25">
      <c r="A108" s="18" t="s">
        <v>85</v>
      </c>
      <c r="B108" t="s">
        <v>103</v>
      </c>
      <c r="C108" s="11" t="s">
        <v>66</v>
      </c>
      <c r="D108" s="11" t="s">
        <v>66</v>
      </c>
      <c r="E108" s="11" t="s">
        <v>66</v>
      </c>
      <c r="F108" s="11" t="s">
        <v>66</v>
      </c>
      <c r="G108" s="11" t="s">
        <v>66</v>
      </c>
      <c r="H108" s="11" t="s">
        <v>66</v>
      </c>
      <c r="I108" s="11" t="s">
        <v>66</v>
      </c>
      <c r="J108" s="11" t="s">
        <v>66</v>
      </c>
      <c r="K108" s="11" t="s">
        <v>66</v>
      </c>
      <c r="L108" s="11" t="s">
        <v>66</v>
      </c>
      <c r="M108" s="11" t="s">
        <v>66</v>
      </c>
      <c r="N108" s="11" t="s">
        <v>66</v>
      </c>
      <c r="O108" s="11" t="s">
        <v>66</v>
      </c>
      <c r="P108" s="11" t="s">
        <v>66</v>
      </c>
      <c r="Q108" s="11" t="s">
        <v>66</v>
      </c>
      <c r="R108" s="11" t="s">
        <v>66</v>
      </c>
      <c r="S108" s="11" t="s">
        <v>66</v>
      </c>
      <c r="T108" s="11" t="s">
        <v>66</v>
      </c>
      <c r="U108" s="11" t="s">
        <v>66</v>
      </c>
      <c r="V108" s="11" t="s">
        <v>66</v>
      </c>
      <c r="W108" s="11" t="s">
        <v>66</v>
      </c>
      <c r="X108" s="11" t="s">
        <v>66</v>
      </c>
      <c r="Y108" s="11" t="s">
        <v>66</v>
      </c>
      <c r="Z108" s="11" t="s">
        <v>66</v>
      </c>
      <c r="AA108" s="11">
        <v>2576.4</v>
      </c>
      <c r="AB108" s="11">
        <v>2527.2999999999997</v>
      </c>
      <c r="AC108" s="11">
        <v>2155.1</v>
      </c>
    </row>
    <row r="109" spans="1:29" x14ac:dyDescent="0.25">
      <c r="A109" s="18" t="s">
        <v>86</v>
      </c>
      <c r="B109" t="s">
        <v>104</v>
      </c>
      <c r="C109" s="11" t="s">
        <v>66</v>
      </c>
      <c r="D109" s="11" t="s">
        <v>66</v>
      </c>
      <c r="E109" s="11" t="s">
        <v>66</v>
      </c>
      <c r="F109" s="11" t="s">
        <v>66</v>
      </c>
      <c r="G109" s="11" t="s">
        <v>66</v>
      </c>
      <c r="H109" s="11" t="s">
        <v>66</v>
      </c>
      <c r="I109" s="11" t="s">
        <v>66</v>
      </c>
      <c r="J109" s="11" t="s">
        <v>66</v>
      </c>
      <c r="K109" s="11" t="s">
        <v>66</v>
      </c>
      <c r="L109" s="11" t="s">
        <v>66</v>
      </c>
      <c r="M109" s="11" t="s">
        <v>66</v>
      </c>
      <c r="N109" s="11" t="s">
        <v>66</v>
      </c>
      <c r="O109" s="11" t="s">
        <v>66</v>
      </c>
      <c r="P109" s="11" t="s">
        <v>66</v>
      </c>
      <c r="Q109" s="11" t="s">
        <v>66</v>
      </c>
      <c r="R109" s="11" t="s">
        <v>66</v>
      </c>
      <c r="S109" s="11" t="s">
        <v>66</v>
      </c>
      <c r="T109" s="11" t="s">
        <v>66</v>
      </c>
      <c r="U109" s="11" t="s">
        <v>66</v>
      </c>
      <c r="V109" s="11" t="s">
        <v>66</v>
      </c>
      <c r="W109" s="11" t="s">
        <v>66</v>
      </c>
      <c r="X109" s="11" t="s">
        <v>66</v>
      </c>
      <c r="Y109" s="11" t="s">
        <v>66</v>
      </c>
      <c r="Z109" s="11" t="s">
        <v>66</v>
      </c>
      <c r="AA109" s="11">
        <v>140.19999999999999</v>
      </c>
      <c r="AB109" s="11">
        <v>143.30000000000001</v>
      </c>
      <c r="AC109" s="11">
        <v>167.3</v>
      </c>
    </row>
    <row r="110" spans="1:29" x14ac:dyDescent="0.25">
      <c r="A110" s="18" t="s">
        <v>87</v>
      </c>
      <c r="B110" t="s">
        <v>105</v>
      </c>
      <c r="C110" s="11" t="s">
        <v>66</v>
      </c>
      <c r="D110" s="11" t="s">
        <v>66</v>
      </c>
      <c r="E110" s="11" t="s">
        <v>66</v>
      </c>
      <c r="F110" s="11" t="s">
        <v>66</v>
      </c>
      <c r="G110" s="11" t="s">
        <v>66</v>
      </c>
      <c r="H110" s="11" t="s">
        <v>66</v>
      </c>
      <c r="I110" s="11" t="s">
        <v>66</v>
      </c>
      <c r="J110" s="11" t="s">
        <v>66</v>
      </c>
      <c r="K110" s="11" t="s">
        <v>66</v>
      </c>
      <c r="L110" s="11" t="s">
        <v>66</v>
      </c>
      <c r="M110" s="11" t="s">
        <v>66</v>
      </c>
      <c r="N110" s="11" t="s">
        <v>66</v>
      </c>
      <c r="O110" s="11" t="s">
        <v>66</v>
      </c>
      <c r="P110" s="11" t="s">
        <v>66</v>
      </c>
      <c r="Q110" s="11" t="s">
        <v>66</v>
      </c>
      <c r="R110" s="11" t="s">
        <v>66</v>
      </c>
      <c r="S110" s="11" t="s">
        <v>66</v>
      </c>
      <c r="T110" s="11" t="s">
        <v>66</v>
      </c>
      <c r="U110" s="11" t="s">
        <v>66</v>
      </c>
      <c r="V110" s="11" t="s">
        <v>66</v>
      </c>
      <c r="W110" s="11" t="s">
        <v>66</v>
      </c>
      <c r="X110" s="11" t="s">
        <v>66</v>
      </c>
      <c r="Y110" s="11" t="s">
        <v>66</v>
      </c>
      <c r="Z110" s="11" t="s">
        <v>66</v>
      </c>
      <c r="AA110" s="11">
        <v>0</v>
      </c>
      <c r="AB110" s="11">
        <v>0</v>
      </c>
      <c r="AC110" s="11">
        <v>531.29999999999995</v>
      </c>
    </row>
    <row r="111" spans="1:29" x14ac:dyDescent="0.25">
      <c r="A111" s="17" t="s">
        <v>88</v>
      </c>
      <c r="B111" s="1" t="s">
        <v>106</v>
      </c>
      <c r="C111" s="20" t="s">
        <v>66</v>
      </c>
      <c r="D111" s="20" t="s">
        <v>66</v>
      </c>
      <c r="E111" s="20" t="s">
        <v>66</v>
      </c>
      <c r="F111" s="20" t="s">
        <v>66</v>
      </c>
      <c r="G111" s="20" t="s">
        <v>66</v>
      </c>
      <c r="H111" s="20" t="s">
        <v>66</v>
      </c>
      <c r="I111" s="20" t="s">
        <v>66</v>
      </c>
      <c r="J111" s="20" t="s">
        <v>66</v>
      </c>
      <c r="K111" s="20" t="s">
        <v>66</v>
      </c>
      <c r="L111" s="20" t="s">
        <v>66</v>
      </c>
      <c r="M111" s="20" t="s">
        <v>66</v>
      </c>
      <c r="N111" s="20" t="s">
        <v>66</v>
      </c>
      <c r="O111" s="20" t="s">
        <v>66</v>
      </c>
      <c r="P111" s="20" t="s">
        <v>66</v>
      </c>
      <c r="Q111" s="20" t="s">
        <v>66</v>
      </c>
      <c r="R111" s="20" t="s">
        <v>66</v>
      </c>
      <c r="S111" s="20" t="s">
        <v>66</v>
      </c>
      <c r="T111" s="20" t="s">
        <v>66</v>
      </c>
      <c r="U111" s="20" t="s">
        <v>66</v>
      </c>
      <c r="V111" s="20" t="s">
        <v>66</v>
      </c>
      <c r="W111" s="20" t="s">
        <v>66</v>
      </c>
      <c r="X111" s="20" t="s">
        <v>66</v>
      </c>
      <c r="Y111" s="20" t="s">
        <v>66</v>
      </c>
      <c r="Z111" s="20" t="s">
        <v>66</v>
      </c>
      <c r="AA111" s="20">
        <v>1289.8999999999999</v>
      </c>
      <c r="AB111" s="20">
        <v>1293.2</v>
      </c>
      <c r="AC111" s="20">
        <v>1515.5</v>
      </c>
    </row>
    <row r="112" spans="1:29" x14ac:dyDescent="0.25">
      <c r="A112" s="17" t="s">
        <v>89</v>
      </c>
      <c r="B112" s="1" t="s">
        <v>107</v>
      </c>
      <c r="C112" s="20" t="s">
        <v>66</v>
      </c>
      <c r="D112" s="20" t="s">
        <v>66</v>
      </c>
      <c r="E112" s="20" t="s">
        <v>66</v>
      </c>
      <c r="F112" s="20" t="s">
        <v>66</v>
      </c>
      <c r="G112" s="20" t="s">
        <v>66</v>
      </c>
      <c r="H112" s="20" t="s">
        <v>66</v>
      </c>
      <c r="I112" s="20" t="s">
        <v>66</v>
      </c>
      <c r="J112" s="20" t="s">
        <v>66</v>
      </c>
      <c r="K112" s="20" t="s">
        <v>66</v>
      </c>
      <c r="L112" s="20" t="s">
        <v>66</v>
      </c>
      <c r="M112" s="20" t="s">
        <v>66</v>
      </c>
      <c r="N112" s="20" t="s">
        <v>66</v>
      </c>
      <c r="O112" s="20" t="s">
        <v>66</v>
      </c>
      <c r="P112" s="20" t="s">
        <v>66</v>
      </c>
      <c r="Q112" s="20" t="s">
        <v>66</v>
      </c>
      <c r="R112" s="20" t="s">
        <v>66</v>
      </c>
      <c r="S112" s="20" t="s">
        <v>66</v>
      </c>
      <c r="T112" s="20" t="s">
        <v>66</v>
      </c>
      <c r="U112" s="20" t="s">
        <v>66</v>
      </c>
      <c r="V112" s="20" t="s">
        <v>66</v>
      </c>
      <c r="W112" s="20" t="s">
        <v>66</v>
      </c>
      <c r="X112" s="20" t="s">
        <v>66</v>
      </c>
      <c r="Y112" s="20" t="s">
        <v>66</v>
      </c>
      <c r="Z112" s="20" t="s">
        <v>66</v>
      </c>
      <c r="AA112" s="20">
        <v>12.2</v>
      </c>
      <c r="AB112" s="20">
        <v>13</v>
      </c>
      <c r="AC112" s="20">
        <v>13.5</v>
      </c>
    </row>
    <row r="113" spans="1:29" x14ac:dyDescent="0.25">
      <c r="A113" s="17" t="s">
        <v>90</v>
      </c>
      <c r="B113" s="1" t="s">
        <v>108</v>
      </c>
      <c r="C113" s="20" t="s">
        <v>66</v>
      </c>
      <c r="D113" s="20" t="s">
        <v>66</v>
      </c>
      <c r="E113" s="20" t="s">
        <v>66</v>
      </c>
      <c r="F113" s="20" t="s">
        <v>66</v>
      </c>
      <c r="G113" s="20" t="s">
        <v>66</v>
      </c>
      <c r="H113" s="20" t="s">
        <v>66</v>
      </c>
      <c r="I113" s="20" t="s">
        <v>66</v>
      </c>
      <c r="J113" s="20" t="s">
        <v>66</v>
      </c>
      <c r="K113" s="20" t="s">
        <v>66</v>
      </c>
      <c r="L113" s="20" t="s">
        <v>66</v>
      </c>
      <c r="M113" s="20" t="s">
        <v>66</v>
      </c>
      <c r="N113" s="20" t="s">
        <v>66</v>
      </c>
      <c r="O113" s="20" t="s">
        <v>66</v>
      </c>
      <c r="P113" s="20" t="s">
        <v>66</v>
      </c>
      <c r="Q113" s="20" t="s">
        <v>66</v>
      </c>
      <c r="R113" s="20" t="s">
        <v>66</v>
      </c>
      <c r="S113" s="20" t="s">
        <v>66</v>
      </c>
      <c r="T113" s="20" t="s">
        <v>66</v>
      </c>
      <c r="U113" s="20" t="s">
        <v>66</v>
      </c>
      <c r="V113" s="20" t="s">
        <v>66</v>
      </c>
      <c r="W113" s="20" t="s">
        <v>66</v>
      </c>
      <c r="X113" s="20" t="s">
        <v>66</v>
      </c>
      <c r="Y113" s="20" t="s">
        <v>66</v>
      </c>
      <c r="Z113" s="20" t="s">
        <v>66</v>
      </c>
      <c r="AA113" s="20">
        <v>5335.0999999999995</v>
      </c>
      <c r="AB113" s="20">
        <v>6514.0999999999995</v>
      </c>
      <c r="AC113" s="20">
        <v>6793.5</v>
      </c>
    </row>
    <row r="114" spans="1:29" x14ac:dyDescent="0.25">
      <c r="A114" s="18" t="s">
        <v>91</v>
      </c>
      <c r="B114" t="s">
        <v>109</v>
      </c>
      <c r="C114" s="11" t="s">
        <v>66</v>
      </c>
      <c r="D114" s="11" t="s">
        <v>66</v>
      </c>
      <c r="E114" s="11" t="s">
        <v>66</v>
      </c>
      <c r="F114" s="11" t="s">
        <v>66</v>
      </c>
      <c r="G114" s="11" t="s">
        <v>66</v>
      </c>
      <c r="H114" s="11" t="s">
        <v>66</v>
      </c>
      <c r="I114" s="11" t="s">
        <v>66</v>
      </c>
      <c r="J114" s="11" t="s">
        <v>66</v>
      </c>
      <c r="K114" s="11" t="s">
        <v>66</v>
      </c>
      <c r="L114" s="11" t="s">
        <v>66</v>
      </c>
      <c r="M114" s="11" t="s">
        <v>66</v>
      </c>
      <c r="N114" s="11" t="s">
        <v>66</v>
      </c>
      <c r="O114" s="11" t="s">
        <v>66</v>
      </c>
      <c r="P114" s="11" t="s">
        <v>66</v>
      </c>
      <c r="Q114" s="11" t="s">
        <v>66</v>
      </c>
      <c r="R114" s="11" t="s">
        <v>66</v>
      </c>
      <c r="S114" s="11" t="s">
        <v>66</v>
      </c>
      <c r="T114" s="11" t="s">
        <v>66</v>
      </c>
      <c r="U114" s="11" t="s">
        <v>66</v>
      </c>
      <c r="V114" s="11" t="s">
        <v>66</v>
      </c>
      <c r="W114" s="11" t="s">
        <v>66</v>
      </c>
      <c r="X114" s="11" t="s">
        <v>66</v>
      </c>
      <c r="Y114" s="11" t="s">
        <v>66</v>
      </c>
      <c r="Z114" s="11" t="s">
        <v>66</v>
      </c>
      <c r="AA114" s="11">
        <v>5331.7</v>
      </c>
      <c r="AB114" s="11">
        <v>6509.7999999999993</v>
      </c>
      <c r="AC114" s="11">
        <v>6785.4</v>
      </c>
    </row>
    <row r="115" spans="1:29" x14ac:dyDescent="0.25">
      <c r="A115" s="18" t="s">
        <v>92</v>
      </c>
      <c r="B115" t="s">
        <v>110</v>
      </c>
      <c r="C115" s="11" t="s">
        <v>66</v>
      </c>
      <c r="D115" s="11" t="s">
        <v>66</v>
      </c>
      <c r="E115" s="11" t="s">
        <v>66</v>
      </c>
      <c r="F115" s="11" t="s">
        <v>66</v>
      </c>
      <c r="G115" s="11" t="s">
        <v>66</v>
      </c>
      <c r="H115" s="11" t="s">
        <v>66</v>
      </c>
      <c r="I115" s="11" t="s">
        <v>66</v>
      </c>
      <c r="J115" s="11" t="s">
        <v>66</v>
      </c>
      <c r="K115" s="11" t="s">
        <v>66</v>
      </c>
      <c r="L115" s="11" t="s">
        <v>66</v>
      </c>
      <c r="M115" s="11" t="s">
        <v>66</v>
      </c>
      <c r="N115" s="11" t="s">
        <v>66</v>
      </c>
      <c r="O115" s="11" t="s">
        <v>66</v>
      </c>
      <c r="P115" s="11" t="s">
        <v>66</v>
      </c>
      <c r="Q115" s="11" t="s">
        <v>66</v>
      </c>
      <c r="R115" s="11" t="s">
        <v>66</v>
      </c>
      <c r="S115" s="11" t="s">
        <v>66</v>
      </c>
      <c r="T115" s="11" t="s">
        <v>66</v>
      </c>
      <c r="U115" s="11" t="s">
        <v>66</v>
      </c>
      <c r="V115" s="11" t="s">
        <v>66</v>
      </c>
      <c r="W115" s="11" t="s">
        <v>66</v>
      </c>
      <c r="X115" s="11" t="s">
        <v>66</v>
      </c>
      <c r="Y115" s="11" t="s">
        <v>66</v>
      </c>
      <c r="Z115" s="11" t="s">
        <v>66</v>
      </c>
      <c r="AA115" s="11">
        <v>0</v>
      </c>
      <c r="AB115" s="11">
        <v>0</v>
      </c>
      <c r="AC115" s="11">
        <v>0</v>
      </c>
    </row>
    <row r="116" spans="1:29" x14ac:dyDescent="0.25">
      <c r="A116" s="18" t="s">
        <v>93</v>
      </c>
      <c r="B116" t="s">
        <v>111</v>
      </c>
      <c r="C116" s="11" t="s">
        <v>66</v>
      </c>
      <c r="D116" s="11" t="s">
        <v>66</v>
      </c>
      <c r="E116" s="11" t="s">
        <v>66</v>
      </c>
      <c r="F116" s="11" t="s">
        <v>66</v>
      </c>
      <c r="G116" s="11" t="s">
        <v>66</v>
      </c>
      <c r="H116" s="11" t="s">
        <v>66</v>
      </c>
      <c r="I116" s="11" t="s">
        <v>66</v>
      </c>
      <c r="J116" s="11" t="s">
        <v>66</v>
      </c>
      <c r="K116" s="11" t="s">
        <v>66</v>
      </c>
      <c r="L116" s="11" t="s">
        <v>66</v>
      </c>
      <c r="M116" s="11" t="s">
        <v>66</v>
      </c>
      <c r="N116" s="11" t="s">
        <v>66</v>
      </c>
      <c r="O116" s="11" t="s">
        <v>66</v>
      </c>
      <c r="P116" s="11" t="s">
        <v>66</v>
      </c>
      <c r="Q116" s="11" t="s">
        <v>66</v>
      </c>
      <c r="R116" s="11" t="s">
        <v>66</v>
      </c>
      <c r="S116" s="11" t="s">
        <v>66</v>
      </c>
      <c r="T116" s="11" t="s">
        <v>66</v>
      </c>
      <c r="U116" s="11" t="s">
        <v>66</v>
      </c>
      <c r="V116" s="11" t="s">
        <v>66</v>
      </c>
      <c r="W116" s="11" t="s">
        <v>66</v>
      </c>
      <c r="X116" s="11" t="s">
        <v>66</v>
      </c>
      <c r="Y116" s="11" t="s">
        <v>66</v>
      </c>
      <c r="Z116" s="11" t="s">
        <v>66</v>
      </c>
      <c r="AA116" s="11">
        <v>1.7</v>
      </c>
      <c r="AB116" s="11">
        <v>1.8</v>
      </c>
      <c r="AC116" s="11">
        <v>0.5</v>
      </c>
    </row>
    <row r="117" spans="1:29" x14ac:dyDescent="0.25">
      <c r="A117" s="18" t="s">
        <v>94</v>
      </c>
      <c r="B117" t="s">
        <v>112</v>
      </c>
      <c r="C117" s="11" t="s">
        <v>66</v>
      </c>
      <c r="D117" s="11" t="s">
        <v>66</v>
      </c>
      <c r="E117" s="11" t="s">
        <v>66</v>
      </c>
      <c r="F117" s="11" t="s">
        <v>66</v>
      </c>
      <c r="G117" s="11" t="s">
        <v>66</v>
      </c>
      <c r="H117" s="11" t="s">
        <v>66</v>
      </c>
      <c r="I117" s="11" t="s">
        <v>66</v>
      </c>
      <c r="J117" s="11" t="s">
        <v>66</v>
      </c>
      <c r="K117" s="11" t="s">
        <v>66</v>
      </c>
      <c r="L117" s="11" t="s">
        <v>66</v>
      </c>
      <c r="M117" s="11" t="s">
        <v>66</v>
      </c>
      <c r="N117" s="11" t="s">
        <v>66</v>
      </c>
      <c r="O117" s="11" t="s">
        <v>66</v>
      </c>
      <c r="P117" s="11" t="s">
        <v>66</v>
      </c>
      <c r="Q117" s="11" t="s">
        <v>66</v>
      </c>
      <c r="R117" s="11" t="s">
        <v>66</v>
      </c>
      <c r="S117" s="11" t="s">
        <v>66</v>
      </c>
      <c r="T117" s="11" t="s">
        <v>66</v>
      </c>
      <c r="U117" s="11" t="s">
        <v>66</v>
      </c>
      <c r="V117" s="11" t="s">
        <v>66</v>
      </c>
      <c r="W117" s="11" t="s">
        <v>66</v>
      </c>
      <c r="X117" s="11" t="s">
        <v>66</v>
      </c>
      <c r="Y117" s="11" t="s">
        <v>66</v>
      </c>
      <c r="Z117" s="11" t="s">
        <v>66</v>
      </c>
      <c r="AA117" s="11">
        <v>1.7</v>
      </c>
      <c r="AB117" s="11">
        <v>2.5</v>
      </c>
      <c r="AC117" s="11">
        <v>7.6000000000000005</v>
      </c>
    </row>
    <row r="118" spans="1:29" x14ac:dyDescent="0.25">
      <c r="A118" s="16" t="s">
        <v>95</v>
      </c>
      <c r="B118" s="1" t="s">
        <v>113</v>
      </c>
      <c r="C118" s="20" t="s">
        <v>66</v>
      </c>
      <c r="D118" s="20" t="s">
        <v>66</v>
      </c>
      <c r="E118" s="20" t="s">
        <v>66</v>
      </c>
      <c r="F118" s="20" t="s">
        <v>66</v>
      </c>
      <c r="G118" s="20" t="s">
        <v>66</v>
      </c>
      <c r="H118" s="20" t="s">
        <v>66</v>
      </c>
      <c r="I118" s="20" t="s">
        <v>66</v>
      </c>
      <c r="J118" s="20" t="s">
        <v>66</v>
      </c>
      <c r="K118" s="20" t="s">
        <v>66</v>
      </c>
      <c r="L118" s="20" t="s">
        <v>66</v>
      </c>
      <c r="M118" s="20" t="s">
        <v>66</v>
      </c>
      <c r="N118" s="20" t="s">
        <v>66</v>
      </c>
      <c r="O118" s="20" t="s">
        <v>66</v>
      </c>
      <c r="P118" s="20" t="s">
        <v>66</v>
      </c>
      <c r="Q118" s="20" t="s">
        <v>66</v>
      </c>
      <c r="R118" s="20" t="s">
        <v>66</v>
      </c>
      <c r="S118" s="20" t="s">
        <v>66</v>
      </c>
      <c r="T118" s="20" t="s">
        <v>66</v>
      </c>
      <c r="U118" s="20" t="s">
        <v>66</v>
      </c>
      <c r="V118" s="20" t="s">
        <v>66</v>
      </c>
      <c r="W118" s="20" t="s">
        <v>66</v>
      </c>
      <c r="X118" s="20" t="s">
        <v>66</v>
      </c>
      <c r="Y118" s="20" t="s">
        <v>66</v>
      </c>
      <c r="Z118" s="20" t="s">
        <v>66</v>
      </c>
      <c r="AA118" s="20">
        <v>11548</v>
      </c>
      <c r="AB118" s="20">
        <v>15048.800000000001</v>
      </c>
      <c r="AC118" s="20">
        <v>13394.699999999999</v>
      </c>
    </row>
    <row r="119" spans="1:29" x14ac:dyDescent="0.25">
      <c r="A119" s="17" t="s">
        <v>41</v>
      </c>
      <c r="B119" s="1" t="s">
        <v>114</v>
      </c>
      <c r="C119" s="20" t="s">
        <v>66</v>
      </c>
      <c r="D119" s="20" t="s">
        <v>66</v>
      </c>
      <c r="E119" s="20" t="s">
        <v>66</v>
      </c>
      <c r="F119" s="20" t="s">
        <v>66</v>
      </c>
      <c r="G119" s="20" t="s">
        <v>66</v>
      </c>
      <c r="H119" s="20" t="s">
        <v>66</v>
      </c>
      <c r="I119" s="20" t="s">
        <v>66</v>
      </c>
      <c r="J119" s="20" t="s">
        <v>66</v>
      </c>
      <c r="K119" s="20" t="s">
        <v>66</v>
      </c>
      <c r="L119" s="20" t="s">
        <v>66</v>
      </c>
      <c r="M119" s="20" t="s">
        <v>66</v>
      </c>
      <c r="N119" s="20" t="s">
        <v>66</v>
      </c>
      <c r="O119" s="20" t="s">
        <v>66</v>
      </c>
      <c r="P119" s="20" t="s">
        <v>66</v>
      </c>
      <c r="Q119" s="20" t="s">
        <v>66</v>
      </c>
      <c r="R119" s="20" t="s">
        <v>66</v>
      </c>
      <c r="S119" s="20" t="s">
        <v>66</v>
      </c>
      <c r="T119" s="20" t="s">
        <v>66</v>
      </c>
      <c r="U119" s="20" t="s">
        <v>66</v>
      </c>
      <c r="V119" s="20" t="s">
        <v>66</v>
      </c>
      <c r="W119" s="20" t="s">
        <v>66</v>
      </c>
      <c r="X119" s="20" t="s">
        <v>66</v>
      </c>
      <c r="Y119" s="20" t="s">
        <v>66</v>
      </c>
      <c r="Z119" s="20" t="s">
        <v>66</v>
      </c>
      <c r="AA119" s="20">
        <v>11548</v>
      </c>
      <c r="AB119" s="20">
        <v>15048.800000000001</v>
      </c>
      <c r="AC119" s="20">
        <v>13394.699999999999</v>
      </c>
    </row>
    <row r="120" spans="1:29" x14ac:dyDescent="0.25">
      <c r="A120" s="18" t="s">
        <v>42</v>
      </c>
      <c r="B120" t="s">
        <v>115</v>
      </c>
      <c r="C120" s="11">
        <v>0</v>
      </c>
      <c r="D120" s="11">
        <v>0</v>
      </c>
      <c r="E120" s="11">
        <v>0</v>
      </c>
      <c r="F120" s="11">
        <v>0</v>
      </c>
      <c r="G120" s="11">
        <v>0</v>
      </c>
      <c r="H120" s="11">
        <v>0</v>
      </c>
      <c r="I120" s="11">
        <v>0</v>
      </c>
      <c r="J120" s="11">
        <v>0</v>
      </c>
      <c r="K120" s="11">
        <v>0</v>
      </c>
      <c r="L120" s="11">
        <v>0</v>
      </c>
      <c r="M120" s="11">
        <v>0</v>
      </c>
      <c r="N120" s="11">
        <v>0</v>
      </c>
      <c r="O120" s="11">
        <v>0</v>
      </c>
      <c r="P120" s="11">
        <v>0</v>
      </c>
      <c r="Q120" s="11">
        <v>0</v>
      </c>
      <c r="R120" s="11">
        <v>0</v>
      </c>
      <c r="S120" s="11">
        <v>0</v>
      </c>
      <c r="T120" s="11">
        <v>0</v>
      </c>
      <c r="U120" s="11">
        <v>0</v>
      </c>
      <c r="V120" s="11">
        <v>0</v>
      </c>
      <c r="W120" s="11">
        <v>0</v>
      </c>
      <c r="X120" s="11">
        <v>0</v>
      </c>
      <c r="Y120" s="11">
        <v>0</v>
      </c>
      <c r="Z120" s="11">
        <v>0</v>
      </c>
      <c r="AA120" s="11">
        <v>0</v>
      </c>
      <c r="AB120" s="11">
        <v>0</v>
      </c>
      <c r="AC120" s="11">
        <v>0</v>
      </c>
    </row>
    <row r="121" spans="1:29" x14ac:dyDescent="0.25">
      <c r="A121" s="18" t="s">
        <v>43</v>
      </c>
      <c r="B121" t="s">
        <v>116</v>
      </c>
      <c r="C121" s="11" t="s">
        <v>66</v>
      </c>
      <c r="D121" s="11" t="s">
        <v>66</v>
      </c>
      <c r="E121" s="11" t="s">
        <v>66</v>
      </c>
      <c r="F121" s="11" t="s">
        <v>66</v>
      </c>
      <c r="G121" s="11" t="s">
        <v>66</v>
      </c>
      <c r="H121" s="11" t="s">
        <v>66</v>
      </c>
      <c r="I121" s="11" t="s">
        <v>66</v>
      </c>
      <c r="J121" s="11" t="s">
        <v>66</v>
      </c>
      <c r="K121" s="11" t="s">
        <v>66</v>
      </c>
      <c r="L121" s="11" t="s">
        <v>66</v>
      </c>
      <c r="M121" s="11" t="s">
        <v>66</v>
      </c>
      <c r="N121" s="11" t="s">
        <v>66</v>
      </c>
      <c r="O121" s="11" t="s">
        <v>66</v>
      </c>
      <c r="P121" s="11" t="s">
        <v>66</v>
      </c>
      <c r="Q121" s="11" t="s">
        <v>66</v>
      </c>
      <c r="R121" s="11" t="s">
        <v>66</v>
      </c>
      <c r="S121" s="11" t="s">
        <v>66</v>
      </c>
      <c r="T121" s="11" t="s">
        <v>66</v>
      </c>
      <c r="U121" s="11" t="s">
        <v>66</v>
      </c>
      <c r="V121" s="11" t="s">
        <v>66</v>
      </c>
      <c r="W121" s="11" t="s">
        <v>66</v>
      </c>
      <c r="X121" s="11" t="s">
        <v>66</v>
      </c>
      <c r="Y121" s="11" t="s">
        <v>66</v>
      </c>
      <c r="Z121" s="11" t="s">
        <v>66</v>
      </c>
      <c r="AA121" s="11">
        <v>2578.9</v>
      </c>
      <c r="AB121" s="11">
        <v>4508.2000000000007</v>
      </c>
      <c r="AC121" s="11">
        <v>3549.3999999999996</v>
      </c>
    </row>
    <row r="122" spans="1:29" x14ac:dyDescent="0.25">
      <c r="A122" s="18" t="s">
        <v>44</v>
      </c>
      <c r="B122" t="s">
        <v>117</v>
      </c>
      <c r="C122" s="11" t="s">
        <v>66</v>
      </c>
      <c r="D122" s="11" t="s">
        <v>66</v>
      </c>
      <c r="E122" s="11" t="s">
        <v>66</v>
      </c>
      <c r="F122" s="11" t="s">
        <v>66</v>
      </c>
      <c r="G122" s="11" t="s">
        <v>66</v>
      </c>
      <c r="H122" s="11" t="s">
        <v>66</v>
      </c>
      <c r="I122" s="11" t="s">
        <v>66</v>
      </c>
      <c r="J122" s="11" t="s">
        <v>66</v>
      </c>
      <c r="K122" s="11" t="s">
        <v>66</v>
      </c>
      <c r="L122" s="11" t="s">
        <v>66</v>
      </c>
      <c r="M122" s="11" t="s">
        <v>66</v>
      </c>
      <c r="N122" s="11" t="s">
        <v>66</v>
      </c>
      <c r="O122" s="11" t="s">
        <v>66</v>
      </c>
      <c r="P122" s="11" t="s">
        <v>66</v>
      </c>
      <c r="Q122" s="11" t="s">
        <v>66</v>
      </c>
      <c r="R122" s="11" t="s">
        <v>66</v>
      </c>
      <c r="S122" s="11" t="s">
        <v>66</v>
      </c>
      <c r="T122" s="11" t="s">
        <v>66</v>
      </c>
      <c r="U122" s="11" t="s">
        <v>66</v>
      </c>
      <c r="V122" s="11" t="s">
        <v>66</v>
      </c>
      <c r="W122" s="11" t="s">
        <v>66</v>
      </c>
      <c r="X122" s="11" t="s">
        <v>66</v>
      </c>
      <c r="Y122" s="11" t="s">
        <v>66</v>
      </c>
      <c r="Z122" s="11" t="s">
        <v>66</v>
      </c>
      <c r="AA122" s="11">
        <v>890.80000000000007</v>
      </c>
      <c r="AB122" s="11">
        <v>1076.3</v>
      </c>
      <c r="AC122" s="11">
        <v>706.3</v>
      </c>
    </row>
    <row r="123" spans="1:29" x14ac:dyDescent="0.25">
      <c r="A123" s="18" t="s">
        <v>45</v>
      </c>
      <c r="B123" t="s">
        <v>118</v>
      </c>
      <c r="C123" s="11" t="s">
        <v>66</v>
      </c>
      <c r="D123" s="11" t="s">
        <v>66</v>
      </c>
      <c r="E123" s="11" t="s">
        <v>66</v>
      </c>
      <c r="F123" s="11" t="s">
        <v>66</v>
      </c>
      <c r="G123" s="11" t="s">
        <v>66</v>
      </c>
      <c r="H123" s="11" t="s">
        <v>66</v>
      </c>
      <c r="I123" s="11" t="s">
        <v>66</v>
      </c>
      <c r="J123" s="11" t="s">
        <v>66</v>
      </c>
      <c r="K123" s="11" t="s">
        <v>66</v>
      </c>
      <c r="L123" s="11" t="s">
        <v>66</v>
      </c>
      <c r="M123" s="11" t="s">
        <v>66</v>
      </c>
      <c r="N123" s="11" t="s">
        <v>66</v>
      </c>
      <c r="O123" s="11" t="s">
        <v>66</v>
      </c>
      <c r="P123" s="11" t="s">
        <v>66</v>
      </c>
      <c r="Q123" s="11" t="s">
        <v>66</v>
      </c>
      <c r="R123" s="11" t="s">
        <v>66</v>
      </c>
      <c r="S123" s="11" t="s">
        <v>66</v>
      </c>
      <c r="T123" s="11" t="s">
        <v>66</v>
      </c>
      <c r="U123" s="11" t="s">
        <v>66</v>
      </c>
      <c r="V123" s="11" t="s">
        <v>66</v>
      </c>
      <c r="W123" s="11" t="s">
        <v>66</v>
      </c>
      <c r="X123" s="11" t="s">
        <v>66</v>
      </c>
      <c r="Y123" s="11" t="s">
        <v>66</v>
      </c>
      <c r="Z123" s="11" t="s">
        <v>66</v>
      </c>
      <c r="AA123" s="11">
        <v>2621.7999999999997</v>
      </c>
      <c r="AB123" s="11">
        <v>3354.2999999999997</v>
      </c>
      <c r="AC123" s="11">
        <v>3642.5999999999995</v>
      </c>
    </row>
    <row r="124" spans="1:29" x14ac:dyDescent="0.25">
      <c r="A124" s="18" t="s">
        <v>46</v>
      </c>
      <c r="B124" t="s">
        <v>119</v>
      </c>
      <c r="C124" s="11" t="s">
        <v>66</v>
      </c>
      <c r="D124" s="11" t="s">
        <v>66</v>
      </c>
      <c r="E124" s="11" t="s">
        <v>66</v>
      </c>
      <c r="F124" s="11" t="s">
        <v>66</v>
      </c>
      <c r="G124" s="11" t="s">
        <v>66</v>
      </c>
      <c r="H124" s="11" t="s">
        <v>66</v>
      </c>
      <c r="I124" s="11" t="s">
        <v>66</v>
      </c>
      <c r="J124" s="11" t="s">
        <v>66</v>
      </c>
      <c r="K124" s="11" t="s">
        <v>66</v>
      </c>
      <c r="L124" s="11" t="s">
        <v>66</v>
      </c>
      <c r="M124" s="11" t="s">
        <v>66</v>
      </c>
      <c r="N124" s="11" t="s">
        <v>66</v>
      </c>
      <c r="O124" s="11" t="s">
        <v>66</v>
      </c>
      <c r="P124" s="11" t="s">
        <v>66</v>
      </c>
      <c r="Q124" s="11" t="s">
        <v>66</v>
      </c>
      <c r="R124" s="11" t="s">
        <v>66</v>
      </c>
      <c r="S124" s="11" t="s">
        <v>66</v>
      </c>
      <c r="T124" s="11" t="s">
        <v>66</v>
      </c>
      <c r="U124" s="11" t="s">
        <v>66</v>
      </c>
      <c r="V124" s="11" t="s">
        <v>66</v>
      </c>
      <c r="W124" s="11" t="s">
        <v>66</v>
      </c>
      <c r="X124" s="11" t="s">
        <v>66</v>
      </c>
      <c r="Y124" s="11" t="s">
        <v>66</v>
      </c>
      <c r="Z124" s="11" t="s">
        <v>66</v>
      </c>
      <c r="AA124" s="11">
        <v>2858.7</v>
      </c>
      <c r="AB124" s="11">
        <v>2833.1</v>
      </c>
      <c r="AC124" s="11">
        <v>2866.1</v>
      </c>
    </row>
    <row r="125" spans="1:29" x14ac:dyDescent="0.25">
      <c r="A125" s="18" t="s">
        <v>47</v>
      </c>
      <c r="B125" t="s">
        <v>120</v>
      </c>
      <c r="C125" s="11" t="s">
        <v>66</v>
      </c>
      <c r="D125" s="11" t="s">
        <v>66</v>
      </c>
      <c r="E125" s="11" t="s">
        <v>66</v>
      </c>
      <c r="F125" s="11" t="s">
        <v>66</v>
      </c>
      <c r="G125" s="11" t="s">
        <v>66</v>
      </c>
      <c r="H125" s="11" t="s">
        <v>66</v>
      </c>
      <c r="I125" s="11" t="s">
        <v>66</v>
      </c>
      <c r="J125" s="11" t="s">
        <v>66</v>
      </c>
      <c r="K125" s="11" t="s">
        <v>66</v>
      </c>
      <c r="L125" s="11" t="s">
        <v>66</v>
      </c>
      <c r="M125" s="11" t="s">
        <v>66</v>
      </c>
      <c r="N125" s="11" t="s">
        <v>66</v>
      </c>
      <c r="O125" s="11" t="s">
        <v>66</v>
      </c>
      <c r="P125" s="11" t="s">
        <v>66</v>
      </c>
      <c r="Q125" s="11" t="s">
        <v>66</v>
      </c>
      <c r="R125" s="11" t="s">
        <v>66</v>
      </c>
      <c r="S125" s="11" t="s">
        <v>66</v>
      </c>
      <c r="T125" s="11" t="s">
        <v>66</v>
      </c>
      <c r="U125" s="11" t="s">
        <v>66</v>
      </c>
      <c r="V125" s="11" t="s">
        <v>66</v>
      </c>
      <c r="W125" s="11" t="s">
        <v>66</v>
      </c>
      <c r="X125" s="11" t="s">
        <v>66</v>
      </c>
      <c r="Y125" s="11" t="s">
        <v>66</v>
      </c>
      <c r="Z125" s="11" t="s">
        <v>66</v>
      </c>
      <c r="AA125" s="11">
        <v>0.1</v>
      </c>
      <c r="AB125" s="11">
        <v>0.1</v>
      </c>
      <c r="AC125" s="11">
        <v>0</v>
      </c>
    </row>
    <row r="126" spans="1:29" x14ac:dyDescent="0.25">
      <c r="A126" s="18" t="s">
        <v>48</v>
      </c>
      <c r="B126" t="s">
        <v>121</v>
      </c>
      <c r="C126" s="11" t="s">
        <v>66</v>
      </c>
      <c r="D126" s="11" t="s">
        <v>66</v>
      </c>
      <c r="E126" s="11" t="s">
        <v>66</v>
      </c>
      <c r="F126" s="11" t="s">
        <v>66</v>
      </c>
      <c r="G126" s="11" t="s">
        <v>66</v>
      </c>
      <c r="H126" s="11" t="s">
        <v>66</v>
      </c>
      <c r="I126" s="11" t="s">
        <v>66</v>
      </c>
      <c r="J126" s="11" t="s">
        <v>66</v>
      </c>
      <c r="K126" s="11" t="s">
        <v>66</v>
      </c>
      <c r="L126" s="11" t="s">
        <v>66</v>
      </c>
      <c r="M126" s="11" t="s">
        <v>66</v>
      </c>
      <c r="N126" s="11" t="s">
        <v>66</v>
      </c>
      <c r="O126" s="11" t="s">
        <v>66</v>
      </c>
      <c r="P126" s="11" t="s">
        <v>66</v>
      </c>
      <c r="Q126" s="11" t="s">
        <v>66</v>
      </c>
      <c r="R126" s="11" t="s">
        <v>66</v>
      </c>
      <c r="S126" s="11" t="s">
        <v>66</v>
      </c>
      <c r="T126" s="11" t="s">
        <v>66</v>
      </c>
      <c r="U126" s="11" t="s">
        <v>66</v>
      </c>
      <c r="V126" s="11" t="s">
        <v>66</v>
      </c>
      <c r="W126" s="11" t="s">
        <v>66</v>
      </c>
      <c r="X126" s="11" t="s">
        <v>66</v>
      </c>
      <c r="Y126" s="11" t="s">
        <v>66</v>
      </c>
      <c r="Z126" s="11" t="s">
        <v>66</v>
      </c>
      <c r="AA126" s="11">
        <v>0</v>
      </c>
      <c r="AB126" s="11">
        <v>0</v>
      </c>
      <c r="AC126" s="11">
        <v>0</v>
      </c>
    </row>
    <row r="127" spans="1:29" x14ac:dyDescent="0.25">
      <c r="A127" s="18" t="s">
        <v>49</v>
      </c>
      <c r="B127" t="s">
        <v>122</v>
      </c>
      <c r="C127" s="11" t="s">
        <v>66</v>
      </c>
      <c r="D127" s="11" t="s">
        <v>66</v>
      </c>
      <c r="E127" s="11" t="s">
        <v>66</v>
      </c>
      <c r="F127" s="11" t="s">
        <v>66</v>
      </c>
      <c r="G127" s="11" t="s">
        <v>66</v>
      </c>
      <c r="H127" s="11" t="s">
        <v>66</v>
      </c>
      <c r="I127" s="11" t="s">
        <v>66</v>
      </c>
      <c r="J127" s="11" t="s">
        <v>66</v>
      </c>
      <c r="K127" s="11" t="s">
        <v>66</v>
      </c>
      <c r="L127" s="11" t="s">
        <v>66</v>
      </c>
      <c r="M127" s="11" t="s">
        <v>66</v>
      </c>
      <c r="N127" s="11" t="s">
        <v>66</v>
      </c>
      <c r="O127" s="11" t="s">
        <v>66</v>
      </c>
      <c r="P127" s="11" t="s">
        <v>66</v>
      </c>
      <c r="Q127" s="11" t="s">
        <v>66</v>
      </c>
      <c r="R127" s="11" t="s">
        <v>66</v>
      </c>
      <c r="S127" s="11" t="s">
        <v>66</v>
      </c>
      <c r="T127" s="11" t="s">
        <v>66</v>
      </c>
      <c r="U127" s="11" t="s">
        <v>66</v>
      </c>
      <c r="V127" s="11" t="s">
        <v>66</v>
      </c>
      <c r="W127" s="11" t="s">
        <v>66</v>
      </c>
      <c r="X127" s="11" t="s">
        <v>66</v>
      </c>
      <c r="Y127" s="11" t="s">
        <v>66</v>
      </c>
      <c r="Z127" s="11" t="s">
        <v>66</v>
      </c>
      <c r="AA127" s="11">
        <v>2597.6999999999998</v>
      </c>
      <c r="AB127" s="11">
        <v>3276.7999999999997</v>
      </c>
      <c r="AC127" s="11">
        <v>2630.2999999999997</v>
      </c>
    </row>
    <row r="128" spans="1:29" x14ac:dyDescent="0.25">
      <c r="A128" s="17" t="s">
        <v>50</v>
      </c>
      <c r="B128" s="1" t="s">
        <v>123</v>
      </c>
      <c r="C128" s="20" t="s">
        <v>66</v>
      </c>
      <c r="D128" s="20" t="s">
        <v>66</v>
      </c>
      <c r="E128" s="20" t="s">
        <v>66</v>
      </c>
      <c r="F128" s="20" t="s">
        <v>66</v>
      </c>
      <c r="G128" s="20" t="s">
        <v>66</v>
      </c>
      <c r="H128" s="20" t="s">
        <v>66</v>
      </c>
      <c r="I128" s="20" t="s">
        <v>66</v>
      </c>
      <c r="J128" s="20" t="s">
        <v>66</v>
      </c>
      <c r="K128" s="20" t="s">
        <v>66</v>
      </c>
      <c r="L128" s="20" t="s">
        <v>66</v>
      </c>
      <c r="M128" s="20" t="s">
        <v>66</v>
      </c>
      <c r="N128" s="20" t="s">
        <v>66</v>
      </c>
      <c r="O128" s="20" t="s">
        <v>66</v>
      </c>
      <c r="P128" s="20" t="s">
        <v>66</v>
      </c>
      <c r="Q128" s="20" t="s">
        <v>66</v>
      </c>
      <c r="R128" s="20" t="s">
        <v>66</v>
      </c>
      <c r="S128" s="20" t="s">
        <v>66</v>
      </c>
      <c r="T128" s="20" t="s">
        <v>66</v>
      </c>
      <c r="U128" s="20" t="s">
        <v>66</v>
      </c>
      <c r="V128" s="20" t="s">
        <v>66</v>
      </c>
      <c r="W128" s="20" t="s">
        <v>66</v>
      </c>
      <c r="X128" s="20" t="s">
        <v>66</v>
      </c>
      <c r="Y128" s="20" t="s">
        <v>66</v>
      </c>
      <c r="Z128" s="20" t="s">
        <v>66</v>
      </c>
      <c r="AA128" s="20">
        <v>0</v>
      </c>
      <c r="AB128" s="20">
        <v>0</v>
      </c>
      <c r="AC128" s="20">
        <v>0</v>
      </c>
    </row>
    <row r="129" spans="1:29" x14ac:dyDescent="0.25">
      <c r="A129" s="16" t="s">
        <v>96</v>
      </c>
      <c r="B129" s="1" t="s">
        <v>124</v>
      </c>
      <c r="C129" s="20" t="s">
        <v>66</v>
      </c>
      <c r="D129" s="20" t="s">
        <v>66</v>
      </c>
      <c r="E129" s="20" t="s">
        <v>66</v>
      </c>
      <c r="F129" s="20" t="s">
        <v>66</v>
      </c>
      <c r="G129" s="20" t="s">
        <v>66</v>
      </c>
      <c r="H129" s="20" t="s">
        <v>66</v>
      </c>
      <c r="I129" s="20" t="s">
        <v>66</v>
      </c>
      <c r="J129" s="20" t="s">
        <v>66</v>
      </c>
      <c r="K129" s="20" t="s">
        <v>66</v>
      </c>
      <c r="L129" s="20" t="s">
        <v>66</v>
      </c>
      <c r="M129" s="20" t="s">
        <v>66</v>
      </c>
      <c r="N129" s="20" t="s">
        <v>66</v>
      </c>
      <c r="O129" s="20" t="s">
        <v>66</v>
      </c>
      <c r="P129" s="20" t="s">
        <v>66</v>
      </c>
      <c r="Q129" s="20" t="s">
        <v>66</v>
      </c>
      <c r="R129" s="20" t="s">
        <v>66</v>
      </c>
      <c r="S129" s="20" t="s">
        <v>66</v>
      </c>
      <c r="T129" s="20" t="s">
        <v>66</v>
      </c>
      <c r="U129" s="20" t="s">
        <v>66</v>
      </c>
      <c r="V129" s="20" t="s">
        <v>66</v>
      </c>
      <c r="W129" s="20" t="s">
        <v>66</v>
      </c>
      <c r="X129" s="20" t="s">
        <v>66</v>
      </c>
      <c r="Y129" s="20" t="s">
        <v>66</v>
      </c>
      <c r="Z129" s="20" t="s">
        <v>66</v>
      </c>
      <c r="AA129" s="20">
        <v>22292.300000000003</v>
      </c>
      <c r="AB129" s="20">
        <v>32643.300000000003</v>
      </c>
      <c r="AC129" s="20">
        <v>33207</v>
      </c>
    </row>
    <row r="130" spans="1:29" x14ac:dyDescent="0.25">
      <c r="A130" s="17" t="s">
        <v>60</v>
      </c>
      <c r="B130" s="1" t="s">
        <v>125</v>
      </c>
      <c r="C130" s="20" t="s">
        <v>66</v>
      </c>
      <c r="D130" s="20" t="s">
        <v>66</v>
      </c>
      <c r="E130" s="20" t="s">
        <v>66</v>
      </c>
      <c r="F130" s="20" t="s">
        <v>66</v>
      </c>
      <c r="G130" s="20" t="s">
        <v>66</v>
      </c>
      <c r="H130" s="20" t="s">
        <v>66</v>
      </c>
      <c r="I130" s="20" t="s">
        <v>66</v>
      </c>
      <c r="J130" s="20" t="s">
        <v>66</v>
      </c>
      <c r="K130" s="20" t="s">
        <v>66</v>
      </c>
      <c r="L130" s="20" t="s">
        <v>66</v>
      </c>
      <c r="M130" s="20" t="s">
        <v>66</v>
      </c>
      <c r="N130" s="20" t="s">
        <v>66</v>
      </c>
      <c r="O130" s="20" t="s">
        <v>66</v>
      </c>
      <c r="P130" s="20" t="s">
        <v>66</v>
      </c>
      <c r="Q130" s="20" t="s">
        <v>66</v>
      </c>
      <c r="R130" s="20" t="s">
        <v>66</v>
      </c>
      <c r="S130" s="20" t="s">
        <v>66</v>
      </c>
      <c r="T130" s="20" t="s">
        <v>66</v>
      </c>
      <c r="U130" s="20" t="s">
        <v>66</v>
      </c>
      <c r="V130" s="20" t="s">
        <v>66</v>
      </c>
      <c r="W130" s="20" t="s">
        <v>66</v>
      </c>
      <c r="X130" s="20" t="s">
        <v>66</v>
      </c>
      <c r="Y130" s="20" t="s">
        <v>66</v>
      </c>
      <c r="Z130" s="20" t="s">
        <v>66</v>
      </c>
      <c r="AA130" s="20">
        <v>6547.4999999999991</v>
      </c>
      <c r="AB130" s="20">
        <v>9181.4</v>
      </c>
      <c r="AC130" s="20">
        <v>9244.6999999999989</v>
      </c>
    </row>
    <row r="131" spans="1:29" x14ac:dyDescent="0.25">
      <c r="A131" s="18" t="s">
        <v>43</v>
      </c>
      <c r="B131" t="s">
        <v>126</v>
      </c>
      <c r="C131" s="11" t="s">
        <v>66</v>
      </c>
      <c r="D131" s="11" t="s">
        <v>66</v>
      </c>
      <c r="E131" s="11" t="s">
        <v>66</v>
      </c>
      <c r="F131" s="11" t="s">
        <v>66</v>
      </c>
      <c r="G131" s="11" t="s">
        <v>66</v>
      </c>
      <c r="H131" s="11" t="s">
        <v>66</v>
      </c>
      <c r="I131" s="11" t="s">
        <v>66</v>
      </c>
      <c r="J131" s="11" t="s">
        <v>66</v>
      </c>
      <c r="K131" s="11" t="s">
        <v>66</v>
      </c>
      <c r="L131" s="11" t="s">
        <v>66</v>
      </c>
      <c r="M131" s="11" t="s">
        <v>66</v>
      </c>
      <c r="N131" s="11" t="s">
        <v>66</v>
      </c>
      <c r="O131" s="11" t="s">
        <v>66</v>
      </c>
      <c r="P131" s="11" t="s">
        <v>66</v>
      </c>
      <c r="Q131" s="11" t="s">
        <v>66</v>
      </c>
      <c r="R131" s="11" t="s">
        <v>66</v>
      </c>
      <c r="S131" s="11" t="s">
        <v>66</v>
      </c>
      <c r="T131" s="11" t="s">
        <v>66</v>
      </c>
      <c r="U131" s="11" t="s">
        <v>66</v>
      </c>
      <c r="V131" s="11" t="s">
        <v>66</v>
      </c>
      <c r="W131" s="11" t="s">
        <v>66</v>
      </c>
      <c r="X131" s="11" t="s">
        <v>66</v>
      </c>
      <c r="Y131" s="11" t="s">
        <v>66</v>
      </c>
      <c r="Z131" s="11" t="s">
        <v>66</v>
      </c>
      <c r="AA131" s="11">
        <v>0</v>
      </c>
      <c r="AB131" s="11">
        <v>0</v>
      </c>
      <c r="AC131" s="11">
        <v>0</v>
      </c>
    </row>
    <row r="132" spans="1:29" x14ac:dyDescent="0.25">
      <c r="A132" s="18" t="s">
        <v>44</v>
      </c>
      <c r="B132" t="s">
        <v>127</v>
      </c>
      <c r="C132" s="11" t="s">
        <v>66</v>
      </c>
      <c r="D132" s="11" t="s">
        <v>66</v>
      </c>
      <c r="E132" s="11" t="s">
        <v>66</v>
      </c>
      <c r="F132" s="11" t="s">
        <v>66</v>
      </c>
      <c r="G132" s="11" t="s">
        <v>66</v>
      </c>
      <c r="H132" s="11" t="s">
        <v>66</v>
      </c>
      <c r="I132" s="11" t="s">
        <v>66</v>
      </c>
      <c r="J132" s="11" t="s">
        <v>66</v>
      </c>
      <c r="K132" s="11" t="s">
        <v>66</v>
      </c>
      <c r="L132" s="11" t="s">
        <v>66</v>
      </c>
      <c r="M132" s="11" t="s">
        <v>66</v>
      </c>
      <c r="N132" s="11" t="s">
        <v>66</v>
      </c>
      <c r="O132" s="11" t="s">
        <v>66</v>
      </c>
      <c r="P132" s="11" t="s">
        <v>66</v>
      </c>
      <c r="Q132" s="11" t="s">
        <v>66</v>
      </c>
      <c r="R132" s="11" t="s">
        <v>66</v>
      </c>
      <c r="S132" s="11" t="s">
        <v>66</v>
      </c>
      <c r="T132" s="11" t="s">
        <v>66</v>
      </c>
      <c r="U132" s="11" t="s">
        <v>66</v>
      </c>
      <c r="V132" s="11" t="s">
        <v>66</v>
      </c>
      <c r="W132" s="11" t="s">
        <v>66</v>
      </c>
      <c r="X132" s="11" t="s">
        <v>66</v>
      </c>
      <c r="Y132" s="11" t="s">
        <v>66</v>
      </c>
      <c r="Z132" s="11" t="s">
        <v>66</v>
      </c>
      <c r="AA132" s="11">
        <v>3918.5</v>
      </c>
      <c r="AB132" s="11">
        <v>5944.6</v>
      </c>
      <c r="AC132" s="11">
        <v>5798.8</v>
      </c>
    </row>
    <row r="133" spans="1:29" x14ac:dyDescent="0.25">
      <c r="A133" s="18" t="s">
        <v>45</v>
      </c>
      <c r="B133" t="s">
        <v>128</v>
      </c>
      <c r="C133" s="11" t="s">
        <v>66</v>
      </c>
      <c r="D133" s="11" t="s">
        <v>66</v>
      </c>
      <c r="E133" s="11" t="s">
        <v>66</v>
      </c>
      <c r="F133" s="11" t="s">
        <v>66</v>
      </c>
      <c r="G133" s="11" t="s">
        <v>66</v>
      </c>
      <c r="H133" s="11" t="s">
        <v>66</v>
      </c>
      <c r="I133" s="11" t="s">
        <v>66</v>
      </c>
      <c r="J133" s="11" t="s">
        <v>66</v>
      </c>
      <c r="K133" s="11" t="s">
        <v>66</v>
      </c>
      <c r="L133" s="11" t="s">
        <v>66</v>
      </c>
      <c r="M133" s="11" t="s">
        <v>66</v>
      </c>
      <c r="N133" s="11" t="s">
        <v>66</v>
      </c>
      <c r="O133" s="11" t="s">
        <v>66</v>
      </c>
      <c r="P133" s="11" t="s">
        <v>66</v>
      </c>
      <c r="Q133" s="11" t="s">
        <v>66</v>
      </c>
      <c r="R133" s="11" t="s">
        <v>66</v>
      </c>
      <c r="S133" s="11" t="s">
        <v>66</v>
      </c>
      <c r="T133" s="11" t="s">
        <v>66</v>
      </c>
      <c r="U133" s="11" t="s">
        <v>66</v>
      </c>
      <c r="V133" s="11" t="s">
        <v>66</v>
      </c>
      <c r="W133" s="11" t="s">
        <v>66</v>
      </c>
      <c r="X133" s="11" t="s">
        <v>66</v>
      </c>
      <c r="Y133" s="11" t="s">
        <v>66</v>
      </c>
      <c r="Z133" s="11" t="s">
        <v>66</v>
      </c>
      <c r="AA133" s="11">
        <v>886.9</v>
      </c>
      <c r="AB133" s="11">
        <v>1118.2999999999997</v>
      </c>
      <c r="AC133" s="11">
        <v>993.09999999999991</v>
      </c>
    </row>
    <row r="134" spans="1:29" x14ac:dyDescent="0.25">
      <c r="A134" s="18" t="s">
        <v>46</v>
      </c>
      <c r="B134" t="s">
        <v>129</v>
      </c>
      <c r="C134" s="11" t="s">
        <v>66</v>
      </c>
      <c r="D134" s="11" t="s">
        <v>66</v>
      </c>
      <c r="E134" s="11" t="s">
        <v>66</v>
      </c>
      <c r="F134" s="11" t="s">
        <v>66</v>
      </c>
      <c r="G134" s="11" t="s">
        <v>66</v>
      </c>
      <c r="H134" s="11" t="s">
        <v>66</v>
      </c>
      <c r="I134" s="11" t="s">
        <v>66</v>
      </c>
      <c r="J134" s="11" t="s">
        <v>66</v>
      </c>
      <c r="K134" s="11" t="s">
        <v>66</v>
      </c>
      <c r="L134" s="11" t="s">
        <v>66</v>
      </c>
      <c r="M134" s="11" t="s">
        <v>66</v>
      </c>
      <c r="N134" s="11" t="s">
        <v>66</v>
      </c>
      <c r="O134" s="11" t="s">
        <v>66</v>
      </c>
      <c r="P134" s="11" t="s">
        <v>66</v>
      </c>
      <c r="Q134" s="11" t="s">
        <v>66</v>
      </c>
      <c r="R134" s="11" t="s">
        <v>66</v>
      </c>
      <c r="S134" s="11" t="s">
        <v>66</v>
      </c>
      <c r="T134" s="11" t="s">
        <v>66</v>
      </c>
      <c r="U134" s="11" t="s">
        <v>66</v>
      </c>
      <c r="V134" s="11" t="s">
        <v>66</v>
      </c>
      <c r="W134" s="11" t="s">
        <v>66</v>
      </c>
      <c r="X134" s="11" t="s">
        <v>66</v>
      </c>
      <c r="Y134" s="11" t="s">
        <v>66</v>
      </c>
      <c r="Z134" s="11" t="s">
        <v>66</v>
      </c>
      <c r="AA134" s="11">
        <v>7.4</v>
      </c>
      <c r="AB134" s="11">
        <v>7.4</v>
      </c>
      <c r="AC134" s="11">
        <v>0</v>
      </c>
    </row>
    <row r="135" spans="1:29" x14ac:dyDescent="0.25">
      <c r="A135" s="18" t="s">
        <v>47</v>
      </c>
      <c r="B135" t="s">
        <v>130</v>
      </c>
      <c r="C135" s="11" t="s">
        <v>66</v>
      </c>
      <c r="D135" s="11" t="s">
        <v>66</v>
      </c>
      <c r="E135" s="11" t="s">
        <v>66</v>
      </c>
      <c r="F135" s="11" t="s">
        <v>66</v>
      </c>
      <c r="G135" s="11" t="s">
        <v>66</v>
      </c>
      <c r="H135" s="11" t="s">
        <v>66</v>
      </c>
      <c r="I135" s="11" t="s">
        <v>66</v>
      </c>
      <c r="J135" s="11" t="s">
        <v>66</v>
      </c>
      <c r="K135" s="11" t="s">
        <v>66</v>
      </c>
      <c r="L135" s="11" t="s">
        <v>66</v>
      </c>
      <c r="M135" s="11" t="s">
        <v>66</v>
      </c>
      <c r="N135" s="11" t="s">
        <v>66</v>
      </c>
      <c r="O135" s="11" t="s">
        <v>66</v>
      </c>
      <c r="P135" s="11" t="s">
        <v>66</v>
      </c>
      <c r="Q135" s="11" t="s">
        <v>66</v>
      </c>
      <c r="R135" s="11" t="s">
        <v>66</v>
      </c>
      <c r="S135" s="11" t="s">
        <v>66</v>
      </c>
      <c r="T135" s="11" t="s">
        <v>66</v>
      </c>
      <c r="U135" s="11" t="s">
        <v>66</v>
      </c>
      <c r="V135" s="11" t="s">
        <v>66</v>
      </c>
      <c r="W135" s="11" t="s">
        <v>66</v>
      </c>
      <c r="X135" s="11" t="s">
        <v>66</v>
      </c>
      <c r="Y135" s="11" t="s">
        <v>66</v>
      </c>
      <c r="Z135" s="11" t="s">
        <v>66</v>
      </c>
      <c r="AA135" s="11">
        <v>0</v>
      </c>
      <c r="AB135" s="11">
        <v>0</v>
      </c>
      <c r="AC135" s="11">
        <v>0</v>
      </c>
    </row>
    <row r="136" spans="1:29" x14ac:dyDescent="0.25">
      <c r="A136" s="18" t="s">
        <v>48</v>
      </c>
      <c r="B136" t="s">
        <v>131</v>
      </c>
      <c r="C136" s="11" t="s">
        <v>66</v>
      </c>
      <c r="D136" s="11" t="s">
        <v>66</v>
      </c>
      <c r="E136" s="11" t="s">
        <v>66</v>
      </c>
      <c r="F136" s="11" t="s">
        <v>66</v>
      </c>
      <c r="G136" s="11" t="s">
        <v>66</v>
      </c>
      <c r="H136" s="11" t="s">
        <v>66</v>
      </c>
      <c r="I136" s="11" t="s">
        <v>66</v>
      </c>
      <c r="J136" s="11" t="s">
        <v>66</v>
      </c>
      <c r="K136" s="11" t="s">
        <v>66</v>
      </c>
      <c r="L136" s="11" t="s">
        <v>66</v>
      </c>
      <c r="M136" s="11" t="s">
        <v>66</v>
      </c>
      <c r="N136" s="11" t="s">
        <v>66</v>
      </c>
      <c r="O136" s="11" t="s">
        <v>66</v>
      </c>
      <c r="P136" s="11" t="s">
        <v>66</v>
      </c>
      <c r="Q136" s="11" t="s">
        <v>66</v>
      </c>
      <c r="R136" s="11" t="s">
        <v>66</v>
      </c>
      <c r="S136" s="11" t="s">
        <v>66</v>
      </c>
      <c r="T136" s="11" t="s">
        <v>66</v>
      </c>
      <c r="U136" s="11" t="s">
        <v>66</v>
      </c>
      <c r="V136" s="11" t="s">
        <v>66</v>
      </c>
      <c r="W136" s="11" t="s">
        <v>66</v>
      </c>
      <c r="X136" s="11" t="s">
        <v>66</v>
      </c>
      <c r="Y136" s="11" t="s">
        <v>66</v>
      </c>
      <c r="Z136" s="11" t="s">
        <v>66</v>
      </c>
      <c r="AA136" s="11">
        <v>0</v>
      </c>
      <c r="AB136" s="11">
        <v>0</v>
      </c>
      <c r="AC136" s="11">
        <v>0</v>
      </c>
    </row>
    <row r="137" spans="1:29" x14ac:dyDescent="0.25">
      <c r="A137" s="18" t="s">
        <v>61</v>
      </c>
      <c r="B137" t="s">
        <v>132</v>
      </c>
      <c r="C137" s="11" t="s">
        <v>66</v>
      </c>
      <c r="D137" s="11" t="s">
        <v>66</v>
      </c>
      <c r="E137" s="11" t="s">
        <v>66</v>
      </c>
      <c r="F137" s="11" t="s">
        <v>66</v>
      </c>
      <c r="G137" s="11" t="s">
        <v>66</v>
      </c>
      <c r="H137" s="11" t="s">
        <v>66</v>
      </c>
      <c r="I137" s="11" t="s">
        <v>66</v>
      </c>
      <c r="J137" s="11" t="s">
        <v>66</v>
      </c>
      <c r="K137" s="11" t="s">
        <v>66</v>
      </c>
      <c r="L137" s="11" t="s">
        <v>66</v>
      </c>
      <c r="M137" s="11" t="s">
        <v>66</v>
      </c>
      <c r="N137" s="11" t="s">
        <v>66</v>
      </c>
      <c r="O137" s="11" t="s">
        <v>66</v>
      </c>
      <c r="P137" s="11" t="s">
        <v>66</v>
      </c>
      <c r="Q137" s="11" t="s">
        <v>66</v>
      </c>
      <c r="R137" s="11" t="s">
        <v>66</v>
      </c>
      <c r="S137" s="11" t="s">
        <v>66</v>
      </c>
      <c r="T137" s="11" t="s">
        <v>66</v>
      </c>
      <c r="U137" s="11" t="s">
        <v>66</v>
      </c>
      <c r="V137" s="11" t="s">
        <v>66</v>
      </c>
      <c r="W137" s="11" t="s">
        <v>66</v>
      </c>
      <c r="X137" s="11" t="s">
        <v>66</v>
      </c>
      <c r="Y137" s="11" t="s">
        <v>66</v>
      </c>
      <c r="Z137" s="11" t="s">
        <v>66</v>
      </c>
      <c r="AA137" s="11">
        <v>1734.7</v>
      </c>
      <c r="AB137" s="11">
        <v>2111.1000000000004</v>
      </c>
      <c r="AC137" s="11">
        <v>2452.7999999999997</v>
      </c>
    </row>
    <row r="138" spans="1:29" x14ac:dyDescent="0.25">
      <c r="A138" s="17" t="s">
        <v>62</v>
      </c>
      <c r="B138" s="1" t="s">
        <v>133</v>
      </c>
      <c r="C138" s="20" t="s">
        <v>66</v>
      </c>
      <c r="D138" s="20" t="s">
        <v>66</v>
      </c>
      <c r="E138" s="20" t="s">
        <v>66</v>
      </c>
      <c r="F138" s="20" t="s">
        <v>66</v>
      </c>
      <c r="G138" s="20" t="s">
        <v>66</v>
      </c>
      <c r="H138" s="20" t="s">
        <v>66</v>
      </c>
      <c r="I138" s="20" t="s">
        <v>66</v>
      </c>
      <c r="J138" s="20" t="s">
        <v>66</v>
      </c>
      <c r="K138" s="20" t="s">
        <v>66</v>
      </c>
      <c r="L138" s="20" t="s">
        <v>66</v>
      </c>
      <c r="M138" s="20" t="s">
        <v>66</v>
      </c>
      <c r="N138" s="20" t="s">
        <v>66</v>
      </c>
      <c r="O138" s="20" t="s">
        <v>66</v>
      </c>
      <c r="P138" s="20" t="s">
        <v>66</v>
      </c>
      <c r="Q138" s="20" t="s">
        <v>66</v>
      </c>
      <c r="R138" s="20" t="s">
        <v>66</v>
      </c>
      <c r="S138" s="20" t="s">
        <v>66</v>
      </c>
      <c r="T138" s="20" t="s">
        <v>66</v>
      </c>
      <c r="U138" s="20" t="s">
        <v>66</v>
      </c>
      <c r="V138" s="20" t="s">
        <v>66</v>
      </c>
      <c r="W138" s="20" t="s">
        <v>66</v>
      </c>
      <c r="X138" s="20" t="s">
        <v>66</v>
      </c>
      <c r="Y138" s="20" t="s">
        <v>66</v>
      </c>
      <c r="Z138" s="20" t="s">
        <v>66</v>
      </c>
      <c r="AA138" s="20">
        <v>15744.8</v>
      </c>
      <c r="AB138" s="20">
        <v>23461.899999999998</v>
      </c>
      <c r="AC138" s="20">
        <v>23962.3</v>
      </c>
    </row>
    <row r="139" spans="1:29" x14ac:dyDescent="0.25">
      <c r="A139" s="18" t="s">
        <v>63</v>
      </c>
      <c r="B139" t="s">
        <v>134</v>
      </c>
      <c r="C139" s="11">
        <v>0</v>
      </c>
      <c r="D139" s="11">
        <v>0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1">
        <v>0</v>
      </c>
      <c r="N139" s="11">
        <v>0</v>
      </c>
      <c r="O139" s="11">
        <v>0</v>
      </c>
      <c r="P139" s="11">
        <v>0</v>
      </c>
      <c r="Q139" s="11">
        <v>0</v>
      </c>
      <c r="R139" s="11">
        <v>0</v>
      </c>
      <c r="S139" s="11">
        <v>0</v>
      </c>
      <c r="T139" s="11">
        <v>0</v>
      </c>
      <c r="U139" s="11">
        <v>0</v>
      </c>
      <c r="V139" s="11">
        <v>0</v>
      </c>
      <c r="W139" s="11">
        <v>0</v>
      </c>
      <c r="X139" s="11">
        <v>0</v>
      </c>
      <c r="Y139" s="11">
        <v>0</v>
      </c>
      <c r="Z139" s="11">
        <v>0</v>
      </c>
      <c r="AA139" s="11">
        <v>0</v>
      </c>
      <c r="AB139" s="11">
        <v>0</v>
      </c>
      <c r="AC139" s="11">
        <v>0</v>
      </c>
    </row>
    <row r="140" spans="1:29" x14ac:dyDescent="0.25">
      <c r="A140" s="18" t="s">
        <v>43</v>
      </c>
      <c r="B140" t="s">
        <v>135</v>
      </c>
      <c r="C140" s="11" t="s">
        <v>66</v>
      </c>
      <c r="D140" s="11" t="s">
        <v>66</v>
      </c>
      <c r="E140" s="11" t="s">
        <v>66</v>
      </c>
      <c r="F140" s="11" t="s">
        <v>66</v>
      </c>
      <c r="G140" s="11" t="s">
        <v>66</v>
      </c>
      <c r="H140" s="11" t="s">
        <v>66</v>
      </c>
      <c r="I140" s="11" t="s">
        <v>66</v>
      </c>
      <c r="J140" s="11" t="s">
        <v>66</v>
      </c>
      <c r="K140" s="11" t="s">
        <v>66</v>
      </c>
      <c r="L140" s="11" t="s">
        <v>66</v>
      </c>
      <c r="M140" s="11" t="s">
        <v>66</v>
      </c>
      <c r="N140" s="11" t="s">
        <v>66</v>
      </c>
      <c r="O140" s="11" t="s">
        <v>66</v>
      </c>
      <c r="P140" s="11" t="s">
        <v>66</v>
      </c>
      <c r="Q140" s="11" t="s">
        <v>66</v>
      </c>
      <c r="R140" s="11" t="s">
        <v>66</v>
      </c>
      <c r="S140" s="11" t="s">
        <v>66</v>
      </c>
      <c r="T140" s="11" t="s">
        <v>66</v>
      </c>
      <c r="U140" s="11" t="s">
        <v>66</v>
      </c>
      <c r="V140" s="11" t="s">
        <v>66</v>
      </c>
      <c r="W140" s="11" t="s">
        <v>66</v>
      </c>
      <c r="X140" s="11" t="s">
        <v>66</v>
      </c>
      <c r="Y140" s="11" t="s">
        <v>66</v>
      </c>
      <c r="Z140" s="11" t="s">
        <v>66</v>
      </c>
      <c r="AA140" s="11">
        <v>0</v>
      </c>
      <c r="AB140" s="11">
        <v>0</v>
      </c>
      <c r="AC140" s="11">
        <v>0</v>
      </c>
    </row>
    <row r="141" spans="1:29" x14ac:dyDescent="0.25">
      <c r="A141" s="18" t="s">
        <v>44</v>
      </c>
      <c r="B141" t="s">
        <v>136</v>
      </c>
      <c r="C141" s="11" t="s">
        <v>66</v>
      </c>
      <c r="D141" s="11" t="s">
        <v>66</v>
      </c>
      <c r="E141" s="11" t="s">
        <v>66</v>
      </c>
      <c r="F141" s="11" t="s">
        <v>66</v>
      </c>
      <c r="G141" s="11" t="s">
        <v>66</v>
      </c>
      <c r="H141" s="11" t="s">
        <v>66</v>
      </c>
      <c r="I141" s="11" t="s">
        <v>66</v>
      </c>
      <c r="J141" s="11" t="s">
        <v>66</v>
      </c>
      <c r="K141" s="11" t="s">
        <v>66</v>
      </c>
      <c r="L141" s="11" t="s">
        <v>66</v>
      </c>
      <c r="M141" s="11" t="s">
        <v>66</v>
      </c>
      <c r="N141" s="11" t="s">
        <v>66</v>
      </c>
      <c r="O141" s="11" t="s">
        <v>66</v>
      </c>
      <c r="P141" s="11" t="s">
        <v>66</v>
      </c>
      <c r="Q141" s="11" t="s">
        <v>66</v>
      </c>
      <c r="R141" s="11" t="s">
        <v>66</v>
      </c>
      <c r="S141" s="11" t="s">
        <v>66</v>
      </c>
      <c r="T141" s="11" t="s">
        <v>66</v>
      </c>
      <c r="U141" s="11" t="s">
        <v>66</v>
      </c>
      <c r="V141" s="11" t="s">
        <v>66</v>
      </c>
      <c r="W141" s="11" t="s">
        <v>66</v>
      </c>
      <c r="X141" s="11" t="s">
        <v>66</v>
      </c>
      <c r="Y141" s="11" t="s">
        <v>66</v>
      </c>
      <c r="Z141" s="11" t="s">
        <v>66</v>
      </c>
      <c r="AA141" s="11">
        <v>1433.8</v>
      </c>
      <c r="AB141" s="11">
        <v>1638.3</v>
      </c>
      <c r="AC141" s="11">
        <v>1548.8</v>
      </c>
    </row>
    <row r="142" spans="1:29" x14ac:dyDescent="0.25">
      <c r="A142" s="18" t="s">
        <v>45</v>
      </c>
      <c r="B142" t="s">
        <v>137</v>
      </c>
      <c r="C142" s="11" t="s">
        <v>66</v>
      </c>
      <c r="D142" s="11" t="s">
        <v>66</v>
      </c>
      <c r="E142" s="11" t="s">
        <v>66</v>
      </c>
      <c r="F142" s="11" t="s">
        <v>66</v>
      </c>
      <c r="G142" s="11" t="s">
        <v>66</v>
      </c>
      <c r="H142" s="11" t="s">
        <v>66</v>
      </c>
      <c r="I142" s="11" t="s">
        <v>66</v>
      </c>
      <c r="J142" s="11" t="s">
        <v>66</v>
      </c>
      <c r="K142" s="11" t="s">
        <v>66</v>
      </c>
      <c r="L142" s="11" t="s">
        <v>66</v>
      </c>
      <c r="M142" s="11" t="s">
        <v>66</v>
      </c>
      <c r="N142" s="11" t="s">
        <v>66</v>
      </c>
      <c r="O142" s="11" t="s">
        <v>66</v>
      </c>
      <c r="P142" s="11" t="s">
        <v>66</v>
      </c>
      <c r="Q142" s="11" t="s">
        <v>66</v>
      </c>
      <c r="R142" s="11" t="s">
        <v>66</v>
      </c>
      <c r="S142" s="11" t="s">
        <v>66</v>
      </c>
      <c r="T142" s="11" t="s">
        <v>66</v>
      </c>
      <c r="U142" s="11" t="s">
        <v>66</v>
      </c>
      <c r="V142" s="11" t="s">
        <v>66</v>
      </c>
      <c r="W142" s="11" t="s">
        <v>66</v>
      </c>
      <c r="X142" s="11" t="s">
        <v>66</v>
      </c>
      <c r="Y142" s="11" t="s">
        <v>66</v>
      </c>
      <c r="Z142" s="11" t="s">
        <v>66</v>
      </c>
      <c r="AA142" s="11">
        <v>14311</v>
      </c>
      <c r="AB142" s="11">
        <v>21823.599999999999</v>
      </c>
      <c r="AC142" s="11">
        <v>22413.5</v>
      </c>
    </row>
    <row r="143" spans="1:29" x14ac:dyDescent="0.25">
      <c r="A143" s="18" t="s">
        <v>46</v>
      </c>
      <c r="B143" t="s">
        <v>138</v>
      </c>
      <c r="C143" s="11" t="s">
        <v>66</v>
      </c>
      <c r="D143" s="11" t="s">
        <v>66</v>
      </c>
      <c r="E143" s="11" t="s">
        <v>66</v>
      </c>
      <c r="F143" s="11" t="s">
        <v>66</v>
      </c>
      <c r="G143" s="11" t="s">
        <v>66</v>
      </c>
      <c r="H143" s="11" t="s">
        <v>66</v>
      </c>
      <c r="I143" s="11" t="s">
        <v>66</v>
      </c>
      <c r="J143" s="11" t="s">
        <v>66</v>
      </c>
      <c r="K143" s="11" t="s">
        <v>66</v>
      </c>
      <c r="L143" s="11" t="s">
        <v>66</v>
      </c>
      <c r="M143" s="11" t="s">
        <v>66</v>
      </c>
      <c r="N143" s="11" t="s">
        <v>66</v>
      </c>
      <c r="O143" s="11" t="s">
        <v>66</v>
      </c>
      <c r="P143" s="11" t="s">
        <v>66</v>
      </c>
      <c r="Q143" s="11" t="s">
        <v>66</v>
      </c>
      <c r="R143" s="11" t="s">
        <v>66</v>
      </c>
      <c r="S143" s="11" t="s">
        <v>66</v>
      </c>
      <c r="T143" s="11" t="s">
        <v>66</v>
      </c>
      <c r="U143" s="11" t="s">
        <v>66</v>
      </c>
      <c r="V143" s="11" t="s">
        <v>66</v>
      </c>
      <c r="W143" s="11" t="s">
        <v>66</v>
      </c>
      <c r="X143" s="11" t="s">
        <v>66</v>
      </c>
      <c r="Y143" s="11" t="s">
        <v>66</v>
      </c>
      <c r="Z143" s="11" t="s">
        <v>66</v>
      </c>
      <c r="AA143" s="11">
        <v>0</v>
      </c>
      <c r="AB143" s="11">
        <v>0</v>
      </c>
      <c r="AC143" s="11">
        <v>0</v>
      </c>
    </row>
    <row r="144" spans="1:29" x14ac:dyDescent="0.25">
      <c r="A144" s="18" t="s">
        <v>47</v>
      </c>
      <c r="B144" t="s">
        <v>139</v>
      </c>
      <c r="C144" s="11" t="s">
        <v>66</v>
      </c>
      <c r="D144" s="11" t="s">
        <v>66</v>
      </c>
      <c r="E144" s="11" t="s">
        <v>66</v>
      </c>
      <c r="F144" s="11" t="s">
        <v>66</v>
      </c>
      <c r="G144" s="11" t="s">
        <v>66</v>
      </c>
      <c r="H144" s="11" t="s">
        <v>66</v>
      </c>
      <c r="I144" s="11" t="s">
        <v>66</v>
      </c>
      <c r="J144" s="11" t="s">
        <v>66</v>
      </c>
      <c r="K144" s="11" t="s">
        <v>66</v>
      </c>
      <c r="L144" s="11" t="s">
        <v>66</v>
      </c>
      <c r="M144" s="11" t="s">
        <v>66</v>
      </c>
      <c r="N144" s="11" t="s">
        <v>66</v>
      </c>
      <c r="O144" s="11" t="s">
        <v>66</v>
      </c>
      <c r="P144" s="11" t="s">
        <v>66</v>
      </c>
      <c r="Q144" s="11" t="s">
        <v>66</v>
      </c>
      <c r="R144" s="11" t="s">
        <v>66</v>
      </c>
      <c r="S144" s="11" t="s">
        <v>66</v>
      </c>
      <c r="T144" s="11" t="s">
        <v>66</v>
      </c>
      <c r="U144" s="11" t="s">
        <v>66</v>
      </c>
      <c r="V144" s="11" t="s">
        <v>66</v>
      </c>
      <c r="W144" s="11" t="s">
        <v>66</v>
      </c>
      <c r="X144" s="11" t="s">
        <v>66</v>
      </c>
      <c r="Y144" s="11" t="s">
        <v>66</v>
      </c>
      <c r="Z144" s="11" t="s">
        <v>66</v>
      </c>
      <c r="AA144" s="11">
        <v>0</v>
      </c>
      <c r="AB144" s="11">
        <v>0</v>
      </c>
      <c r="AC144" s="11">
        <v>0</v>
      </c>
    </row>
    <row r="145" spans="1:29" x14ac:dyDescent="0.25">
      <c r="A145" s="18" t="s">
        <v>48</v>
      </c>
      <c r="B145" t="s">
        <v>140</v>
      </c>
      <c r="C145" s="11" t="s">
        <v>66</v>
      </c>
      <c r="D145" s="11" t="s">
        <v>66</v>
      </c>
      <c r="E145" s="11" t="s">
        <v>66</v>
      </c>
      <c r="F145" s="11" t="s">
        <v>66</v>
      </c>
      <c r="G145" s="11" t="s">
        <v>66</v>
      </c>
      <c r="H145" s="11" t="s">
        <v>66</v>
      </c>
      <c r="I145" s="11" t="s">
        <v>66</v>
      </c>
      <c r="J145" s="11" t="s">
        <v>66</v>
      </c>
      <c r="K145" s="11" t="s">
        <v>66</v>
      </c>
      <c r="L145" s="11" t="s">
        <v>66</v>
      </c>
      <c r="M145" s="11" t="s">
        <v>66</v>
      </c>
      <c r="N145" s="11" t="s">
        <v>66</v>
      </c>
      <c r="O145" s="11" t="s">
        <v>66</v>
      </c>
      <c r="P145" s="11" t="s">
        <v>66</v>
      </c>
      <c r="Q145" s="11" t="s">
        <v>66</v>
      </c>
      <c r="R145" s="11" t="s">
        <v>66</v>
      </c>
      <c r="S145" s="11" t="s">
        <v>66</v>
      </c>
      <c r="T145" s="11" t="s">
        <v>66</v>
      </c>
      <c r="U145" s="11" t="s">
        <v>66</v>
      </c>
      <c r="V145" s="11" t="s">
        <v>66</v>
      </c>
      <c r="W145" s="11" t="s">
        <v>66</v>
      </c>
      <c r="X145" s="11" t="s">
        <v>66</v>
      </c>
      <c r="Y145" s="11" t="s">
        <v>66</v>
      </c>
      <c r="Z145" s="11" t="s">
        <v>66</v>
      </c>
      <c r="AA145" s="11">
        <v>0</v>
      </c>
      <c r="AB145" s="11">
        <v>0</v>
      </c>
      <c r="AC145" s="11">
        <v>0</v>
      </c>
    </row>
    <row r="146" spans="1:29" x14ac:dyDescent="0.25">
      <c r="A146" s="18" t="s">
        <v>61</v>
      </c>
      <c r="B146" t="s">
        <v>141</v>
      </c>
      <c r="C146" s="11" t="s">
        <v>66</v>
      </c>
      <c r="D146" s="11" t="s">
        <v>66</v>
      </c>
      <c r="E146" s="11" t="s">
        <v>66</v>
      </c>
      <c r="F146" s="11" t="s">
        <v>66</v>
      </c>
      <c r="G146" s="11" t="s">
        <v>66</v>
      </c>
      <c r="H146" s="11" t="s">
        <v>66</v>
      </c>
      <c r="I146" s="11" t="s">
        <v>66</v>
      </c>
      <c r="J146" s="11" t="s">
        <v>66</v>
      </c>
      <c r="K146" s="11" t="s">
        <v>66</v>
      </c>
      <c r="L146" s="11" t="s">
        <v>66</v>
      </c>
      <c r="M146" s="11" t="s">
        <v>66</v>
      </c>
      <c r="N146" s="11" t="s">
        <v>66</v>
      </c>
      <c r="O146" s="11" t="s">
        <v>66</v>
      </c>
      <c r="P146" s="11" t="s">
        <v>66</v>
      </c>
      <c r="Q146" s="11" t="s">
        <v>66</v>
      </c>
      <c r="R146" s="11" t="s">
        <v>66</v>
      </c>
      <c r="S146" s="11" t="s">
        <v>66</v>
      </c>
      <c r="T146" s="11" t="s">
        <v>66</v>
      </c>
      <c r="U146" s="11" t="s">
        <v>66</v>
      </c>
      <c r="V146" s="11" t="s">
        <v>66</v>
      </c>
      <c r="W146" s="11" t="s">
        <v>66</v>
      </c>
      <c r="X146" s="11" t="s">
        <v>66</v>
      </c>
      <c r="Y146" s="11" t="s">
        <v>66</v>
      </c>
      <c r="Z146" s="11" t="s">
        <v>66</v>
      </c>
      <c r="AA146" s="11">
        <v>0</v>
      </c>
      <c r="AB146" s="11">
        <v>0</v>
      </c>
      <c r="AC146" s="11"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GG_en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Kakhaber Sulakvelidze</cp:lastModifiedBy>
  <dcterms:created xsi:type="dcterms:W3CDTF">2022-04-16T11:40:48Z</dcterms:created>
  <dcterms:modified xsi:type="dcterms:W3CDTF">2022-09-23T09:32:54Z</dcterms:modified>
</cp:coreProperties>
</file>